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laprevisora-my.sharepoint.com/personal/kelly_castiblanco_ext_previsora_gov_co/Documents/Escritorio/PROPUESTAS/EVALUACIONES/"/>
    </mc:Choice>
  </mc:AlternateContent>
  <xr:revisionPtr revIDLastSave="0" documentId="8_{469FF2C5-D8AB-4D74-9C51-7CF76C8171BC}" xr6:coauthVersionLast="47" xr6:coauthVersionMax="47" xr10:uidLastSave="{00000000-0000-0000-0000-000000000000}"/>
  <bookViews>
    <workbookView xWindow="-110" yWindow="-110" windowWidth="19420" windowHeight="10420" activeTab="2" xr2:uid="{00000000-000D-0000-FFFF-FFFF00000000}"/>
  </bookViews>
  <sheets>
    <sheet name="Consolidado" sheetId="1" r:id="rId1"/>
    <sheet name="Subsanacion tecnica" sheetId="14" r:id="rId2"/>
    <sheet name="Económico" sheetId="2" r:id="rId3"/>
    <sheet name="Condiciones Adicionales" sheetId="12" r:id="rId4"/>
    <sheet name="Apoyo Industria Nacional" sheetId="10" r:id="rId5"/>
    <sheet name="Emprendimiento Mujeres" sheetId="11" r:id="rId6"/>
    <sheet name="Trabajadores en condición disca" sheetId="13"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1" l="1" a="1"/>
  <c r="D11" i="1" s="1"/>
  <c r="D10" i="1" a="1"/>
  <c r="D10" i="1" s="1"/>
  <c r="D9" i="1" a="1"/>
  <c r="D9" i="1" s="1"/>
  <c r="D12" i="1" s="1"/>
  <c r="D6" i="1"/>
  <c r="C79" i="2"/>
  <c r="C78" i="2"/>
  <c r="C77" i="2"/>
  <c r="D7" i="1"/>
  <c r="E41" i="2" l="1"/>
  <c r="E39" i="2"/>
  <c r="D39" i="2"/>
  <c r="C39" i="2"/>
  <c r="D37" i="2"/>
  <c r="E37" i="2"/>
  <c r="C37" i="2"/>
  <c r="C33" i="2"/>
  <c r="C10" i="2"/>
  <c r="D34" i="2"/>
  <c r="D36" i="2"/>
  <c r="E36" i="2" s="1"/>
  <c r="E34" i="2"/>
  <c r="E33" i="2"/>
  <c r="D33" i="2"/>
  <c r="I48" i="2"/>
  <c r="I49" i="2"/>
  <c r="I50" i="2"/>
  <c r="I54" i="2"/>
  <c r="I55" i="2"/>
  <c r="I56" i="2"/>
  <c r="I60" i="2"/>
  <c r="I61" i="2"/>
  <c r="I62" i="2"/>
  <c r="I44" i="2"/>
  <c r="G45" i="2"/>
  <c r="I45" i="2" s="1"/>
  <c r="G46" i="2"/>
  <c r="I46" i="2" s="1"/>
  <c r="G47" i="2"/>
  <c r="I47" i="2" s="1"/>
  <c r="G48" i="2"/>
  <c r="G49" i="2"/>
  <c r="G50" i="2"/>
  <c r="G51" i="2"/>
  <c r="I51" i="2" s="1"/>
  <c r="G52" i="2"/>
  <c r="I52" i="2" s="1"/>
  <c r="G53" i="2"/>
  <c r="I53" i="2" s="1"/>
  <c r="G54" i="2"/>
  <c r="G55" i="2"/>
  <c r="G56" i="2"/>
  <c r="G57" i="2"/>
  <c r="I57" i="2" s="1"/>
  <c r="G58" i="2"/>
  <c r="I58" i="2" s="1"/>
  <c r="G59" i="2"/>
  <c r="I59" i="2" s="1"/>
  <c r="G60" i="2"/>
  <c r="G61" i="2"/>
  <c r="G62" i="2"/>
  <c r="G63" i="2"/>
  <c r="I63" i="2" s="1"/>
  <c r="G64" i="2"/>
  <c r="I64" i="2" s="1"/>
  <c r="G65" i="2"/>
  <c r="I65" i="2" s="1"/>
  <c r="G44" i="2"/>
  <c r="F46" i="2"/>
  <c r="F47" i="2"/>
  <c r="F48" i="2"/>
  <c r="F49" i="2"/>
  <c r="F52" i="2"/>
  <c r="F53" i="2"/>
  <c r="F54" i="2"/>
  <c r="F55" i="2"/>
  <c r="F58" i="2"/>
  <c r="F59" i="2"/>
  <c r="F60" i="2"/>
  <c r="F61" i="2"/>
  <c r="F64" i="2"/>
  <c r="F65" i="2"/>
  <c r="F66" i="2"/>
  <c r="F67" i="2"/>
  <c r="E66" i="2"/>
  <c r="E67" i="2"/>
  <c r="E68" i="2"/>
  <c r="F68" i="2" s="1"/>
  <c r="E45" i="2"/>
  <c r="F45" i="2" s="1"/>
  <c r="E46" i="2"/>
  <c r="E47" i="2"/>
  <c r="E48" i="2"/>
  <c r="E49" i="2"/>
  <c r="E50" i="2"/>
  <c r="F50" i="2" s="1"/>
  <c r="E51" i="2"/>
  <c r="F51" i="2" s="1"/>
  <c r="E52" i="2"/>
  <c r="E53" i="2"/>
  <c r="E54" i="2"/>
  <c r="E55" i="2"/>
  <c r="E56" i="2"/>
  <c r="F56" i="2" s="1"/>
  <c r="E57" i="2"/>
  <c r="F57" i="2" s="1"/>
  <c r="E58" i="2"/>
  <c r="E59" i="2"/>
  <c r="E60" i="2"/>
  <c r="E61" i="2"/>
  <c r="E62" i="2"/>
  <c r="F62" i="2" s="1"/>
  <c r="E63" i="2"/>
  <c r="F63" i="2" s="1"/>
  <c r="E64" i="2"/>
  <c r="E65" i="2"/>
  <c r="E44" i="2"/>
  <c r="F44" i="2" s="1"/>
  <c r="D9" i="2"/>
  <c r="D6" i="2"/>
  <c r="E6" i="2" s="1"/>
  <c r="D23" i="2"/>
  <c r="E23" i="2" s="1"/>
  <c r="G23" i="2" s="1"/>
  <c r="D24" i="2"/>
  <c r="E24" i="2" s="1"/>
  <c r="G24" i="2" s="1"/>
  <c r="D22" i="2"/>
  <c r="E22" i="2" s="1"/>
  <c r="G22" i="2" s="1"/>
  <c r="D15" i="2"/>
  <c r="D16" i="2"/>
  <c r="D17" i="2"/>
  <c r="D18" i="2"/>
  <c r="D14" i="2"/>
  <c r="I69" i="2" l="1"/>
  <c r="I70" i="2" s="1"/>
  <c r="I71" i="2" s="1"/>
  <c r="I73" i="2" s="1"/>
  <c r="G25" i="2"/>
  <c r="G26" i="2" s="1"/>
  <c r="G27" i="2" s="1"/>
  <c r="G29" i="2" s="1"/>
  <c r="E9" i="2"/>
  <c r="D7" i="2" l="1"/>
  <c r="E7" i="2" s="1"/>
  <c r="G16" i="12"/>
  <c r="C8" i="2" l="1"/>
  <c r="C35" i="2"/>
  <c r="D35" i="2" s="1"/>
  <c r="E35" i="2" s="1"/>
  <c r="D8" i="2" l="1"/>
  <c r="C12" i="1"/>
  <c r="E8" i="2" l="1"/>
  <c r="E10" i="2" s="1"/>
  <c r="D1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tc={940F28DD-8782-4298-9DE9-D6D16E4ABB25}</author>
  </authors>
  <commentList>
    <comment ref="D37" authorId="0" shapeId="0" xr:uid="{940F28DD-8782-4298-9DE9-D6D16E4ABB25}">
      <text>
        <t>[Comentario encadenado]
Su versión de Excel le permite leer este comentario encadenado; sin embargo, las ediciones que se apliquen se quitarán si el archivo se abre en una versión más reciente de Excel. Más información: https://go.microsoft.com/fwlink/?linkid=870924
Comentario:
    Fórmula aplicada para menor valor</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<sst xmlns="http://schemas.openxmlformats.org/spreadsheetml/2006/main" count="184" uniqueCount="145">
  <si>
    <t>CONSOLIDADO FACTORES CALIFICABLES 
INVITACIÓN ABIERTA 008-2025</t>
  </si>
  <si>
    <t>Objeto:  Contratar el Servicio integral arrendamiento de Equipos de Cómputo y Gestión de Servicios de TI.</t>
  </si>
  <si>
    <t>FACTORES DE CALIFICACIÓN</t>
  </si>
  <si>
    <t>PUNTAJE MÁXIMO</t>
  </si>
  <si>
    <t>Oferta económica</t>
  </si>
  <si>
    <t>Condiciones adicionales</t>
  </si>
  <si>
    <t>Ambiental</t>
  </si>
  <si>
    <t>Apoyo a la industria nacional</t>
  </si>
  <si>
    <t>Emprendimiento y empresa de mujeres</t>
  </si>
  <si>
    <t>Trabajadores en condición de capacidad</t>
  </si>
  <si>
    <t>Total puntaje</t>
  </si>
  <si>
    <t>Dada en Bogotá, a los 27 Agosto de 2025</t>
  </si>
  <si>
    <t xml:space="preserve">    _________________________________________      </t>
  </si>
  <si>
    <t xml:space="preserve">MAYERLY CONSUELO LÓPEZ MAHECHA     </t>
  </si>
  <si>
    <t>Gerente de Tecnologías de la Información</t>
  </si>
  <si>
    <t>ARMANDO ESTRELLA PIÑEROS</t>
  </si>
  <si>
    <t>Subgerente de Infraestructura y Servicios de TI</t>
  </si>
  <si>
    <t>EVALUACIÓN FACTOR ECONÓMICO
PROPUESTA HABILITADA INVITACIÓN ABIERTA 008-2025</t>
  </si>
  <si>
    <t>VALOR SIN IVA</t>
  </si>
  <si>
    <t>VALOR CON IVA</t>
  </si>
  <si>
    <r>
      <rPr>
        <b/>
        <sz val="11"/>
        <color rgb="FFFFFFFF"/>
        <rFont val="Calibri"/>
        <family val="2"/>
        <scheme val="minor"/>
      </rPr>
      <t xml:space="preserve">PUNTAJE OFERENTE 1
</t>
    </r>
    <r>
      <rPr>
        <b/>
        <sz val="11"/>
        <color rgb="FFFF0000"/>
        <rFont val="Calibri"/>
        <family val="2"/>
        <scheme val="minor"/>
      </rPr>
      <t>(213)</t>
    </r>
  </si>
  <si>
    <t>Valor oferta económica para Arrendamiento Equipos de cómputo línea base 36 MESES</t>
  </si>
  <si>
    <t>Bolsa de servicios por demanda Equipos de Cómputo</t>
  </si>
  <si>
    <t>Valor Total Propuesta Arrendamiento Equipos de cómputo línea base 36 meses</t>
  </si>
  <si>
    <t>TOTAL PRESUPUESTO EQUIPOS DE CÓMPUTO (ARRIENDO + BOLSA)</t>
  </si>
  <si>
    <t xml:space="preserve">Valor Oferta económica Gestión Servicios de TI línea base </t>
  </si>
  <si>
    <t>Bolsa de servicios por demanda</t>
  </si>
  <si>
    <t xml:space="preserve">Valor Total Propuesta Gestión Servicios de TI línea base </t>
  </si>
  <si>
    <t>TOTAL PRESUPUESTO GESTIÓN SERVICIOS TI (SERVICIOS + BOLSA)</t>
  </si>
  <si>
    <t>Dada en Bogotá, a los 27 días de agosto de 2025</t>
  </si>
  <si>
    <t>PRESUPUESTO</t>
  </si>
  <si>
    <t>EVALUACIÓN CONDICIONES ADICIONALES
PROPUESTA HABILITADA INVITACIÓN ABIERTA 008-2025</t>
  </si>
  <si>
    <t>ADENDA 5</t>
  </si>
  <si>
    <r>
      <rPr>
        <b/>
        <sz val="11"/>
        <color theme="1"/>
        <rFont val="Calibri"/>
        <family val="2"/>
        <scheme val="minor"/>
      </rPr>
      <t>Objeto:</t>
    </r>
    <r>
      <rPr>
        <sz val="11"/>
        <color theme="1"/>
        <rFont val="Calibri"/>
        <family val="2"/>
        <scheme val="minor"/>
      </rPr>
      <t xml:space="preserve">  Contratar el Servicio integral arrendamiento de Equipos de Cómputo y Gestión de Servicios de TI.</t>
    </r>
  </si>
  <si>
    <r>
      <rPr>
        <b/>
        <sz val="11"/>
        <color rgb="FF000000"/>
        <rFont val="Arial"/>
        <family val="2"/>
      </rPr>
      <t xml:space="preserve">EXPERIENCIA GENERAL Y ESPECÍFICA A LA MÍNIMA REQUERIDA PARA DOS (02) DE LOS CUATRO (04) ROLES EN EL NUMERAL 3.4. DEL DOCUMENTO DE CONDICIONES DEFINITIVAS. 
MAXIMO 80 PUNTOS. </t>
    </r>
    <r>
      <rPr>
        <b/>
        <sz val="11"/>
        <color rgb="FFFF0000"/>
        <rFont val="Arial"/>
        <family val="2"/>
      </rPr>
      <t>(carta de intención de vinculación de los roles firmada por el representante legal y documentos solicitados en la Adenda 5)</t>
    </r>
  </si>
  <si>
    <r>
      <t>ROL </t>
    </r>
    <r>
      <rPr>
        <sz val="11"/>
        <color rgb="FF000000"/>
        <rFont val="Arial"/>
        <family val="2"/>
      </rPr>
      <t> </t>
    </r>
  </si>
  <si>
    <r>
      <t>10 PUNTOS </t>
    </r>
    <r>
      <rPr>
        <sz val="11"/>
        <color rgb="FF000000"/>
        <rFont val="Arial"/>
        <family val="2"/>
      </rPr>
      <t> </t>
    </r>
  </si>
  <si>
    <r>
      <t>25 PUNTOS </t>
    </r>
    <r>
      <rPr>
        <sz val="11"/>
        <color rgb="FF000000"/>
        <rFont val="Arial"/>
        <family val="2"/>
      </rPr>
      <t> </t>
    </r>
  </si>
  <si>
    <r>
      <t>40 PUNTOS </t>
    </r>
    <r>
      <rPr>
        <sz val="11"/>
        <color rgb="FF000000"/>
        <rFont val="Arial"/>
        <family val="2"/>
      </rPr>
      <t> </t>
    </r>
  </si>
  <si>
    <t>MÁXIMO  PUNTAJE A OBTENER</t>
  </si>
  <si>
    <r>
      <t>GERENTE DE PROYECTO </t>
    </r>
    <r>
      <rPr>
        <sz val="11"/>
        <color rgb="FF000000"/>
        <rFont val="Arial"/>
        <family val="2"/>
      </rPr>
      <t> </t>
    </r>
  </si>
  <si>
    <t>Experiencia general adicional a la experiencia mínima requerida de un (01) año contado a partir de la obtención de la tarjeta profesional.  </t>
  </si>
  <si>
    <t>Experiencia general adicional a la mínima requerida de tres (03) años contados a partir de la obtención de la tarjeta profesional.</t>
  </si>
  <si>
    <t>Experiencia general adicional a la mínima requerida de cinco (05) años contados a partir de la obtención de la tarjeta profesional.</t>
  </si>
  <si>
    <t xml:space="preserve">Hoja de vida del personal en formato de la función pública debidamente diligenciado y firmado. 
- Tarjeta profesional 
- Certificaciones de experiencia, cada certificación de experiencia laboral o de prestación de servicios deberá contener como mínimo la siguiente información: 
• Nombre de la entidad contratante y firma de quien certifica con su respectivo 
cargo.
• Nombre de la persona a quien se le expide la certificación y cargo. 
• La certificación deberá estar expedida con logo impreso o papel membretado de la firma que expide la certificación. 
• Objeto del Contrato y funciones desarrolladas. En caso de que las funciones no 
hayan sido desarrolladas directamente para la empresa que expide la certificación 
(por ejemplo, una certificación de una empresa mediante la cual el profesional 
prestó sus servicios a una compañía cliente), debe incluirse la relación de los 
contratos en los que se participó, incluyendo la compañía, cliente, objeto del 
contrato, dedicación porcentual y fechas de inicio y fin de la participación. 
• Fecha de iniciación del contrato. 
• Fecha de terminación del contrato. 
• Fecha de expedición de la certificación. </t>
  </si>
  <si>
    <t>Experiencia especifica adicional a la mínima requerida de un (01) año en cargos como gerente o director de proyectos en empresas del sector TI</t>
  </si>
  <si>
    <t>Experiencia especifica adicional a la mínima requerida de tres (03) años en cargos como gerente o director de proyectos en empresas del sector TI.   </t>
  </si>
  <si>
    <t>Experiencia especifica adicional a la mínima requerida de cinco (05) años en cargos como gerente o director de TI.</t>
  </si>
  <si>
    <r>
      <t>LIDER DE CIBERSEGURIDAD </t>
    </r>
    <r>
      <rPr>
        <sz val="11"/>
        <color rgb="FF000000"/>
        <rFont val="Arial"/>
        <family val="2"/>
      </rPr>
      <t> </t>
    </r>
  </si>
  <si>
    <t>Experiencia adicional a la experiencia mínima requerida de un (01) año en atención de auditoría, remediación Vulnerabilidades, aseguramientos de plataforma, y/o gestión de ambientes de seguridad.</t>
  </si>
  <si>
    <t>Experiencia adicional a la mínima requerida de dos (02) años en atención de auditoría, remediación Vulnerabilidades, aseguramiento de plataforma, y/o gestión de ambientes de seguridad.  </t>
  </si>
  <si>
    <t>Experiencia adicional a la mínima requerida de tres (03) años en atención de auditoría, remediación Vulnerabilidades, aseguramientos de plataforma, y/o gestión de ambientes de seguridad.</t>
  </si>
  <si>
    <r>
      <t xml:space="preserve">ASSET MANAGEMENT DE LOS PERFILES DEL NUMERAL 3.4 DE DOCUMNETO DE CONDICIONES DEFINITIVAS 008-2025. - MÁXIMO 20 PUNTOS </t>
    </r>
    <r>
      <rPr>
        <b/>
        <sz val="11"/>
        <color rgb="FFFF0000"/>
        <rFont val="Calibri"/>
        <family val="2"/>
        <scheme val="minor"/>
      </rPr>
      <t>(carta dirigida a LA 
PREVISORA S.A. firmada por el representante legal a cumplir con la totalidad de las actividades que se relacionan a continuación por cada rol:)</t>
    </r>
  </si>
  <si>
    <r>
      <t>Finalizada la etapa de</t>
    </r>
    <r>
      <rPr>
        <sz val="11"/>
        <color rgb="FFEE0000"/>
        <rFont val="Arial"/>
        <family val="2"/>
      </rPr>
      <t xml:space="preserve"> </t>
    </r>
    <r>
      <rPr>
        <sz val="11"/>
        <rFont val="Arial"/>
        <family val="2"/>
      </rPr>
      <t xml:space="preserve">transición, este profesional </t>
    </r>
    <r>
      <rPr>
        <sz val="11"/>
        <color rgb="FF000000"/>
        <rFont val="Arial"/>
        <family val="2"/>
      </rPr>
      <t>entregará sin costo alguno para LA PREVISORA S.A. un Asset Management en su área y conforme a sus funciones el cual deberá contener como mínimo la siguiente información:   
1. Plan de mejora y/o informe de recomendaciones internas a mejorar bajo las     buenas prácticas de ITIL 4 o superior.</t>
    </r>
  </si>
  <si>
    <r>
      <rPr>
        <b/>
        <sz val="11"/>
        <color rgb="FF000000"/>
        <rFont val="Arial"/>
        <family val="2"/>
      </rPr>
      <t>20 PUNTOS </t>
    </r>
    <r>
      <rPr>
        <sz val="11"/>
        <color rgb="FF000000"/>
        <rFont val="Arial"/>
        <family val="2"/>
      </rPr>
      <t> </t>
    </r>
    <r>
      <rPr>
        <sz val="11"/>
        <color rgb="FFFF0000"/>
        <rFont val="Arial"/>
        <family val="2"/>
      </rPr>
      <t>(Carta firmada por el Representante Legal)</t>
    </r>
  </si>
  <si>
    <t>COORDINADOR DE SERVICIO</t>
  </si>
  <si>
    <r>
      <t xml:space="preserve">Finalizada la etapa de </t>
    </r>
    <r>
      <rPr>
        <sz val="11"/>
        <rFont val="Arial"/>
        <family val="2"/>
      </rPr>
      <t>transición,</t>
    </r>
    <r>
      <rPr>
        <sz val="11"/>
        <color rgb="FF000000"/>
        <rFont val="Arial"/>
        <family val="2"/>
      </rPr>
      <t xml:space="preserve"> este profe</t>
    </r>
    <r>
      <rPr>
        <sz val="11"/>
        <rFont val="Arial"/>
        <family val="2"/>
      </rPr>
      <t xml:space="preserve">sional </t>
    </r>
    <r>
      <rPr>
        <sz val="11"/>
        <color rgb="FF000000"/>
        <rFont val="Arial"/>
        <family val="2"/>
      </rPr>
      <t>entregará sin costo alguno para LA PREVISORA S.A. un Asset Management en su área y conforme a sus funciones el cual deberá contener como mínimo la siguiente información:
1. Plan de mejora y/o informe de recomendaciones internas a mejorar bajo las buenas prácticas de ITIL 4 o superior.</t>
    </r>
  </si>
  <si>
    <t>COORDINADOR DE IMPLEMENTACIÓN</t>
  </si>
  <si>
    <r>
      <t xml:space="preserve">Finalizada la </t>
    </r>
    <r>
      <rPr>
        <sz val="11"/>
        <rFont val="Arial"/>
        <family val="2"/>
      </rPr>
      <t>etapa transición</t>
    </r>
    <r>
      <rPr>
        <sz val="11"/>
        <color rgb="FF000000"/>
        <rFont val="Arial"/>
        <family val="2"/>
      </rPr>
      <t>, este profesional entregará sin costo alguno para LA PREVISORA S.A. un Asset Management en su área y conforme a sus funciones el cual deberá contener como mínimo la siguiente información:
1. Plan de mejora y/o informe de recomendaciones internas a mejorar bajo las buenas prácticas de ITIL 4 o superior.</t>
    </r>
  </si>
  <si>
    <t>LIDER DE  CIBERSEGURIDAD</t>
  </si>
  <si>
    <r>
      <t xml:space="preserve">Finalizada la etapa </t>
    </r>
    <r>
      <rPr>
        <sz val="11"/>
        <rFont val="Arial"/>
        <family val="2"/>
      </rPr>
      <t xml:space="preserve">de transición, este </t>
    </r>
    <r>
      <rPr>
        <sz val="11"/>
        <color rgb="FF000000"/>
        <rFont val="Arial"/>
        <family val="2"/>
      </rPr>
      <t xml:space="preserve">profesional entregará sin costo alguno para LA PREVISORA S.A. un Asset Management en su área y conforme a sus funciones el cual deberá contener como mínimo la siguiente información:
1. Informe de procesos internos para mejorar relacionados con el objeto del contrato y las vulnerabilidades detectadas en el procesoasociado a este rol. </t>
    </r>
  </si>
  <si>
    <r>
      <rPr>
        <b/>
        <sz val="11"/>
        <color rgb="FF000000"/>
        <rFont val="Calibri"/>
        <family val="2"/>
        <scheme val="minor"/>
      </rPr>
      <t xml:space="preserve">3. OFRECIMIENTO DE EQUIPOS DE COMPUTO CON ESPECIFICACIONES TÉCNICAS
ADICIONALES A LAS MÍNIMAS REQUERIDAS - </t>
    </r>
    <r>
      <rPr>
        <b/>
        <sz val="11"/>
        <color rgb="FFFF0000"/>
        <rFont val="Calibri"/>
        <family val="2"/>
        <scheme val="minor"/>
      </rPr>
      <t>Máximo 300 Puntos</t>
    </r>
    <r>
      <rPr>
        <b/>
        <sz val="11"/>
        <color rgb="FF000000"/>
        <rFont val="Calibri"/>
        <family val="2"/>
        <scheme val="minor"/>
      </rPr>
      <t xml:space="preserve"> (Anexo 18 firmado)</t>
    </r>
  </si>
  <si>
    <t>ADENDA 1 - ANEXO 18</t>
  </si>
  <si>
    <t>EVALUACIÓN APOYO A LA INDUSTRIA NACIONAL
PROPUESTA HABILITADA INVITACIÓN ABIERTA 008-2025</t>
  </si>
  <si>
    <t>No. Folio en la propuesta</t>
  </si>
  <si>
    <t>Apoyo a la Industria Nacional</t>
  </si>
  <si>
    <t>Dada en Bogotá, a los 27 de agosto de 2025</t>
  </si>
  <si>
    <t>EVALUACIÓN EMPRENDIMIENTO Y EMPRESA DE MUJERES
PROPUESTA HABILITADA INVITACIÓN ABIERTA 008-2025</t>
  </si>
  <si>
    <t>Emprendimiento y Empresa de mujeres</t>
  </si>
  <si>
    <t>EVALUACIÓN TRABAJADORES EN CONDICIÓN DE DISCAPACIDAD
PROPUESTA HABILITADA INVITACIÓN ABIERTA 008-2025</t>
  </si>
  <si>
    <t>Trabajadores en condición de discapacidad</t>
  </si>
  <si>
    <t>Open Group SAS</t>
  </si>
  <si>
    <t xml:space="preserve">UT BCP RENTA </t>
  </si>
  <si>
    <t>De la documentación allegada en la carpeta 04. CORREO 5 REQUISITOS, y conforme al numeral 3.6.1 del proceso, el cual establece la obligación de validar la información de CUMPLE o NO CUMPLE para el ANEXO 6_CARACTERÍSTICAS MÍNIMAS EQUIPOS DE CÓMPUTO_V2, se ha realizado la validación correspondiente y en dicha revisión, se evidencia que el archivo suministrado denominado REQUISITOS TÉCNICOS.PDF en el
DOCUMENTO DE USO INTERNO
folio 28, contiene únicamente la información correspondiente a una pestaña del Anexo 6. El oferente no allegó la documentación completa relacionada en dicho Anexo.</t>
  </si>
  <si>
    <t>Cumple</t>
  </si>
  <si>
    <t>De la propuesta del Oferente, para el ANEXO 3_MATRIZ DE RIESGOS se evidencia que no fue allegado, y conforme con lo establecido en el numeral 24. Entrega, contenido y recepción de propuestas del documento de condiciones definitivas de la Invitación Abierta 008-2025. Se indica lo siguiente: "Para organizar el contenido de su propuesta, EL OFERENTE debe leer en su integridad el documento de condiciones definitivas. Así mismo, revisar con especial atención a la información contenida en el capítulo de ANEXOS, así como diligenciar estos últimos, los cuales deben ser entregados debidamente diligenciados y firmados por el Representante Legal de EL OFERENTE." Negrita fuera del texto original.</t>
  </si>
  <si>
    <t>N/a</t>
  </si>
  <si>
    <t>De la documentación allegada y teniendo en cuenta el documento de condiciones definitivas y sus adendas y lo que corresponde al contenido del numeral 24 del documento de condiciones definitivas de la Invitación abierta 008-2025, el ANEXO 5_EXPERIENCIA TECNICA HABILITANTE V2 está diligenciado con la información de experiencia técnica habilitante, sin embargo, se requiere diligenciar el campo del número de contrato.</t>
  </si>
  <si>
    <t>De la documentación allegada y teniendo en cuenta el documento de condiciones definitivas y sus adendas y lo que corresponde al ANEXO 5_EXPERIENCIA TECNICA HABILITANTE V2, Se indica lo siguiente: "Para organizar el contenido de su propuesta, EL OFERENTE debe leer en su integridad el documento de condiciones definitivas. Así mismo, revisar con especial atención a la información contenida en el capítulo de ANEXOS, así como diligenciar estos últimos, los cuales deben ser entregados debidamente diligenciados y firmados por el Representante Legal de EL OFERENTE." Negrita fuera del texto original.</t>
  </si>
  <si>
    <t>CUMPLE</t>
  </si>
  <si>
    <r>
      <rPr>
        <b/>
        <sz val="11"/>
        <color theme="1"/>
        <rFont val="Calibri"/>
        <family val="2"/>
        <scheme val="minor"/>
      </rPr>
      <t xml:space="preserve">Cumple </t>
    </r>
    <r>
      <rPr>
        <sz val="11"/>
        <color theme="1"/>
        <rFont val="Calibri"/>
        <family val="2"/>
        <scheme val="minor"/>
      </rPr>
      <t xml:space="preserve">
Nota: Teniendo en cuenta que es una empresa privada la certificacion  no registra numero y atendiendo al concepto 141341 de 2022 de la funcion publica que estipula los elemenos minimos de las certificacion se procede en este termino. No obsante,  al ser un contrato entre privados se rige por acuerdo privado de las partes  y se valida los elemenos esenciales  y legales del contrato</t>
    </r>
  </si>
  <si>
    <t>OPEN GROUP</t>
  </si>
  <si>
    <t>14. CORREO 15 - PARTE 8 EMPRENDIMIENTO DE MUJERES</t>
  </si>
  <si>
    <t>15. CORREO 16-PARTE 8 APOYO A LA INDUSTRIA</t>
  </si>
  <si>
    <t>No recibido</t>
  </si>
  <si>
    <t>Equipos</t>
  </si>
  <si>
    <r>
      <rPr>
        <b/>
        <u/>
        <sz val="12"/>
        <color theme="0"/>
        <rFont val="Verdana"/>
        <family val="2"/>
      </rPr>
      <t xml:space="preserve">Valor Unitario Mensual </t>
    </r>
    <r>
      <rPr>
        <b/>
        <sz val="12"/>
        <color theme="0"/>
        <rFont val="Verdana"/>
        <family val="2"/>
      </rPr>
      <t xml:space="preserve">
antes de Iva ($)</t>
    </r>
  </si>
  <si>
    <r>
      <rPr>
        <b/>
        <u/>
        <sz val="12"/>
        <color theme="0"/>
        <rFont val="Verdana"/>
        <family val="2"/>
      </rPr>
      <t>Valor Unitario</t>
    </r>
    <r>
      <rPr>
        <b/>
        <sz val="12"/>
        <color theme="0"/>
        <rFont val="Verdana"/>
        <family val="2"/>
      </rPr>
      <t xml:space="preserve">
 Incluido IVA ($)</t>
    </r>
  </si>
  <si>
    <t>Valor equipos corporativos 1</t>
  </si>
  <si>
    <t>Valor equipos corporativos 2</t>
  </si>
  <si>
    <t>Valor equipos ejecutivos</t>
  </si>
  <si>
    <t xml:space="preserve">Valor equipos SFF </t>
  </si>
  <si>
    <t xml:space="preserve">Valor Monitor Adicional </t>
  </si>
  <si>
    <t>Cantidad Equipos Línea Base</t>
  </si>
  <si>
    <t>Valor Unitario Mensual 
antes de Iva ($)</t>
  </si>
  <si>
    <r>
      <rPr>
        <b/>
        <u/>
        <sz val="14"/>
        <color theme="0"/>
        <rFont val="Verdana"/>
        <family val="2"/>
      </rPr>
      <t>Valor Total Mensual</t>
    </r>
    <r>
      <rPr>
        <b/>
        <sz val="14"/>
        <color theme="0"/>
        <rFont val="Verdana"/>
        <family val="2"/>
      </rPr>
      <t xml:space="preserve">
</t>
    </r>
    <r>
      <rPr>
        <b/>
        <i/>
        <sz val="14"/>
        <color theme="0"/>
        <rFont val="Verdana"/>
        <family val="2"/>
      </rPr>
      <t>(Cantidad Equipos Línea Base *valor unitario mensual)</t>
    </r>
    <r>
      <rPr>
        <b/>
        <sz val="14"/>
        <color theme="0"/>
        <rFont val="Verdana"/>
        <family val="2"/>
      </rPr>
      <t xml:space="preserve"> </t>
    </r>
    <r>
      <rPr>
        <b/>
        <u/>
        <sz val="14"/>
        <color theme="0"/>
        <rFont val="Verdana"/>
        <family val="2"/>
      </rPr>
      <t>antes de Iva</t>
    </r>
    <r>
      <rPr>
        <b/>
        <sz val="14"/>
        <color theme="0"/>
        <rFont val="Verdana"/>
        <family val="2"/>
      </rPr>
      <t xml:space="preserve">
($)</t>
    </r>
  </si>
  <si>
    <t>Total Meses</t>
  </si>
  <si>
    <t>VALOR TOTAL 36 MESES
 ANTES DE IVA</t>
  </si>
  <si>
    <r>
      <rPr>
        <b/>
        <sz val="12"/>
        <color rgb="FF000000"/>
        <rFont val="Verdana"/>
        <family val="2"/>
      </rPr>
      <t>Valor Arrendamiento Equipos de cómputo linea base 36 MESES  (</t>
    </r>
    <r>
      <rPr>
        <sz val="12"/>
        <color rgb="FF7030A0"/>
        <rFont val="Verdana"/>
        <family val="2"/>
      </rPr>
      <t xml:space="preserve"> Equipos corporativos 1+Equipos corporativos 2+Equipos Ejecutivo)</t>
    </r>
    <r>
      <rPr>
        <sz val="12"/>
        <color rgb="FF000000"/>
        <rFont val="Verdana"/>
        <family val="2"/>
      </rPr>
      <t xml:space="preserve"> SIN IVA</t>
    </r>
  </si>
  <si>
    <t>IVA</t>
  </si>
  <si>
    <t>Valor Arrendamiento Equipos de cómputo linea base 36 MESES  INCLUIDO IVA</t>
  </si>
  <si>
    <t>Valor Bolsa de servicios por demanda Equipos de Cómputo (Valor fijo NO MODIFICABLE) INCLUIDO IVA, en el cual se pueden solicitar Equipos corporativos 1, Equipos Corporativos 2, Equipos Ejecutivos, Equipos SFF, Monitores adicionales al Kit)</t>
  </si>
  <si>
    <t>VALOR TOTAL ARRENDAMIENTO EQUIPOS 36 MESES INCLUIDO IVA, (Valor Arrendamiento Equipos de cómputo linea base 36 MESES  Incluído IVA+Valor Bolsa de servicios por demanda Equipos de Cómputo INCLUIDO IVA)</t>
  </si>
  <si>
    <t>Roles solicitados</t>
  </si>
  <si>
    <t>Cantidad Roles Línea base</t>
  </si>
  <si>
    <t>Valor unitario mensual por rol antes de IVA ($)</t>
  </si>
  <si>
    <t>Valor unitario mensual por rol Incluido IVA ($)</t>
  </si>
  <si>
    <t>Coordinador de mesa de servicio Bogotá</t>
  </si>
  <si>
    <t>Agentes de Mesa N1 o los necesarios para cumplir los ANS</t>
  </si>
  <si>
    <t>Soporte en Sitio o los necesarios para cumplir los ANS. (Bogotá-casa matriz)</t>
  </si>
  <si>
    <t>Soporte en Sitio (Bogotá) gestión remota de sucursales.</t>
  </si>
  <si>
    <t>Soporte en Sitio Cali gestión remota de sucursales.</t>
  </si>
  <si>
    <t>Soporte en sitio Medellín, gestión remota de sucursales.</t>
  </si>
  <si>
    <t>Soporte en Sitio VIP (Bogotá)</t>
  </si>
  <si>
    <t>Líder de Mesa</t>
  </si>
  <si>
    <t>Gestor de Accesos N2</t>
  </si>
  <si>
    <t>Gestor de Infraestructura N2 Bogotá</t>
  </si>
  <si>
    <t>Gestor Ofimático N2 - Bogotá</t>
  </si>
  <si>
    <t>Gestor de activos- Bogotá</t>
  </si>
  <si>
    <t>Operadores Procesamiento de Datos N2, generador de reportes, Bogotá.</t>
  </si>
  <si>
    <t>Documentador Bogotá</t>
  </si>
  <si>
    <t>Gestor de Incidentes y Requerimientos Bogotá</t>
  </si>
  <si>
    <t>Gestor de mejora continua</t>
  </si>
  <si>
    <t>Analista de procesos - Bogotá</t>
  </si>
  <si>
    <t>Gestor de Aplicaciones N2</t>
  </si>
  <si>
    <t>Especialista Office 365</t>
  </si>
  <si>
    <t>Gestor De Cambios Y Problemas</t>
  </si>
  <si>
    <t>Gestor de Operación</t>
  </si>
  <si>
    <t>Apoyo Gestión Administrativa</t>
  </si>
  <si>
    <t>Gestor de Ciberseguridad Bogotá</t>
  </si>
  <si>
    <t>Roles por demanda, indicar el valor unitario mensual por cada rol</t>
  </si>
  <si>
    <t>Gestor ITIL</t>
  </si>
  <si>
    <t>Gestor Calidad</t>
  </si>
  <si>
    <t>Valor Gestión Servicios de TI línea base</t>
  </si>
  <si>
    <t>Valor Gestión Servicios de TI línea base 38 MESES Incluido IVA</t>
  </si>
  <si>
    <t>Valor Bolsa de servicios por demanda (Valor fijo NO MODIFICABLE) INCLUIDO IVA</t>
  </si>
  <si>
    <t>VALOR TOTAL GESTIÓN DE SERVICIOS DE TI 38 MESES (Valor Gestión Servicios de TI línea base 38 MESES Incluido IVA+Valor Bolsa de servicios por demanda (Valor fijo NO MODIFICABLE) INCLUIDO IVA)</t>
  </si>
  <si>
    <r>
      <t>Valor Total Mensual</t>
    </r>
    <r>
      <rPr>
        <sz val="11"/>
        <color rgb="FF000000"/>
        <rFont val="Verdana"/>
        <family val="2"/>
      </rPr>
      <t xml:space="preserve"> </t>
    </r>
    <r>
      <rPr>
        <i/>
        <sz val="11"/>
        <color rgb="FF000000"/>
        <rFont val="Calibri"/>
        <family val="2"/>
      </rPr>
      <t xml:space="preserve">(Cantidad roles línea base*valor unitario mensual por rol) </t>
    </r>
    <r>
      <rPr>
        <u/>
        <sz val="11"/>
        <color rgb="FF000000"/>
        <rFont val="Verdana"/>
        <family val="2"/>
      </rPr>
      <t xml:space="preserve">antes </t>
    </r>
    <r>
      <rPr>
        <sz val="11"/>
        <color rgb="FF000000"/>
        <rFont val="Verdana"/>
        <family val="2"/>
      </rPr>
      <t xml:space="preserve"> </t>
    </r>
    <r>
      <rPr>
        <u/>
        <sz val="11"/>
        <color rgb="FF000000"/>
        <rFont val="Verdana"/>
        <family val="2"/>
      </rPr>
      <t>de Iva</t>
    </r>
  </si>
  <si>
    <r>
      <t xml:space="preserve">Valor Total 38 Meses </t>
    </r>
    <r>
      <rPr>
        <sz val="11"/>
        <color rgb="FF000000"/>
        <rFont val="Verdana"/>
        <family val="2"/>
      </rPr>
      <t xml:space="preserve"> </t>
    </r>
    <r>
      <rPr>
        <i/>
        <sz val="11"/>
        <color rgb="FF000000"/>
        <rFont val="Calibri"/>
        <family val="2"/>
      </rPr>
      <t xml:space="preserve">(Cantidad roles línea base*valor unitario mensual por rol </t>
    </r>
    <r>
      <rPr>
        <sz val="11"/>
        <color rgb="FF000000"/>
        <rFont val="Verdana"/>
        <family val="2"/>
      </rPr>
      <t>* 38 meses)antes de Iva ($)</t>
    </r>
  </si>
  <si>
    <t>CDP VS VALOR OFERTADO</t>
  </si>
  <si>
    <t>VALOR TOTAL DE LA PROPUESTA GESTIÓN DE SERVICIOS DE TI Y EQUIPOS DE COMPUTO</t>
  </si>
  <si>
    <r>
      <rPr>
        <b/>
        <sz val="11"/>
        <color rgb="FFFFFFFF"/>
        <rFont val="Calibri"/>
        <family val="2"/>
        <scheme val="minor"/>
      </rPr>
      <t xml:space="preserve">Open Group SAS1
</t>
    </r>
    <r>
      <rPr>
        <b/>
        <sz val="11"/>
        <color rgb="FFFF0000"/>
        <rFont val="Calibri"/>
        <family val="2"/>
        <scheme val="minor"/>
      </rPr>
      <t>(MÁXIMO 400)</t>
    </r>
  </si>
  <si>
    <t>PUNTAJE EQUIPOS DE COMPUTO</t>
  </si>
  <si>
    <t>PUNTAJE GESTION SERVICIO TI</t>
  </si>
  <si>
    <t>TOTAL PUNTAJE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</si>
</sst>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 #,##0_-;\-&quot;$&quot;\ * #,##0_-;_-&quot;$&quot;\ * &quot;-&quot;_-;_-@_-"/>
    <numFmt numFmtId="41" formatCode="_-* #,##0_-;\-* #,##0_-;_-* &quot;-&quot;_-;_-@_-"/>
    <numFmt numFmtId="164" formatCode="0.0"/>
  </numFmts>
  <fonts count="48" x14ac:knownFonts="1">
    <font>
      <sz val="11"/>
      <color theme="1"/>
      <name val="Calibri"/>
      <family val="2"/>
      <scheme val="minor"/>
    </font>
    <font>
      <sz val="11"/>
      <color theme="1"/>
      <name val="Calibri"/>
      <family val="2"/>
      <scheme val="minor"/>
    </font>
    <font>
      <b/>
      <sz val="11"/>
      <color theme="1"/>
      <name val="Calibri"/>
      <family val="2"/>
      <scheme val="minor"/>
    </font>
    <font>
      <b/>
      <sz val="11"/>
      <color theme="0"/>
      <name val="Calibri"/>
      <family val="2"/>
      <scheme val="minor"/>
    </font>
    <font>
      <b/>
      <sz val="10"/>
      <color theme="1"/>
      <name val="Calibri"/>
      <family val="2"/>
      <scheme val="minor"/>
    </font>
    <font>
      <sz val="10"/>
      <color theme="1"/>
      <name val="Calibri"/>
      <family val="2"/>
      <scheme val="minor"/>
    </font>
    <font>
      <sz val="11"/>
      <color theme="0"/>
      <name val="Calibri"/>
      <family val="2"/>
      <scheme val="minor"/>
    </font>
    <font>
      <b/>
      <sz val="11"/>
      <name val="Calibri"/>
      <family val="2"/>
      <scheme val="minor"/>
    </font>
    <font>
      <b/>
      <sz val="12"/>
      <color theme="1"/>
      <name val="Calibri"/>
      <family val="2"/>
      <scheme val="minor"/>
    </font>
    <font>
      <b/>
      <sz val="14"/>
      <name val="Calibri"/>
      <family val="2"/>
      <scheme val="minor"/>
    </font>
    <font>
      <sz val="11"/>
      <name val="Calibri"/>
      <family val="2"/>
      <scheme val="minor"/>
    </font>
    <font>
      <sz val="11"/>
      <color rgb="FFFF0000"/>
      <name val="Calibri"/>
      <family val="2"/>
      <scheme val="minor"/>
    </font>
    <font>
      <sz val="11"/>
      <color rgb="FFEE0000"/>
      <name val="Arial"/>
      <family val="2"/>
    </font>
    <font>
      <b/>
      <sz val="11"/>
      <color rgb="FF000000"/>
      <name val="Arial"/>
      <family val="2"/>
    </font>
    <font>
      <sz val="11"/>
      <color rgb="FF000000"/>
      <name val="Arial"/>
      <family val="2"/>
    </font>
    <font>
      <sz val="11"/>
      <name val="Arial"/>
      <family val="2"/>
    </font>
    <font>
      <b/>
      <sz val="11"/>
      <name val="Arial"/>
      <family val="2"/>
    </font>
    <font>
      <b/>
      <sz val="11"/>
      <color rgb="FFFF0000"/>
      <name val="Calibri"/>
      <family val="2"/>
      <scheme val="minor"/>
    </font>
    <font>
      <sz val="12"/>
      <color theme="1"/>
      <name val="Verdana"/>
      <family val="2"/>
    </font>
    <font>
      <sz val="12"/>
      <color rgb="FF000000"/>
      <name val="Verdana"/>
      <family val="2"/>
    </font>
    <font>
      <b/>
      <sz val="11"/>
      <color theme="0"/>
      <name val="Calibri"/>
      <family val="2"/>
      <scheme val="minor"/>
    </font>
    <font>
      <b/>
      <sz val="11"/>
      <color rgb="FFFFFFFF"/>
      <name val="Calibri"/>
      <family val="2"/>
      <scheme val="minor"/>
    </font>
    <font>
      <b/>
      <sz val="11"/>
      <color rgb="FF000000"/>
      <name val="Arial"/>
      <family val="2"/>
    </font>
    <font>
      <b/>
      <sz val="11"/>
      <color rgb="FFFF0000"/>
      <name val="Arial"/>
      <family val="2"/>
    </font>
    <font>
      <b/>
      <sz val="11"/>
      <name val="Arial"/>
      <family val="2"/>
    </font>
    <font>
      <b/>
      <sz val="11"/>
      <color theme="1"/>
      <name val="Calibri"/>
      <family val="2"/>
      <scheme val="minor"/>
    </font>
    <font>
      <b/>
      <sz val="11"/>
      <color rgb="FF0070C0"/>
      <name val="Calibri"/>
      <family val="2"/>
      <scheme val="minor"/>
    </font>
    <font>
      <sz val="11"/>
      <color rgb="FF0070C0"/>
      <name val="Calibri"/>
      <family val="2"/>
      <scheme val="minor"/>
    </font>
    <font>
      <b/>
      <sz val="11"/>
      <color rgb="FF00B050"/>
      <name val="Calibri"/>
      <family val="2"/>
      <scheme val="minor"/>
    </font>
    <font>
      <sz val="11"/>
      <color rgb="FFFF0000"/>
      <name val="Arial"/>
      <family val="2"/>
    </font>
    <font>
      <b/>
      <sz val="11"/>
      <color rgb="FF000000"/>
      <name val="Calibri"/>
      <family val="2"/>
      <scheme val="minor"/>
    </font>
    <font>
      <sz val="11"/>
      <color theme="1"/>
      <name val="Calibri"/>
      <family val="2"/>
    </font>
    <font>
      <b/>
      <sz val="12"/>
      <color theme="0"/>
      <name val="Verdana"/>
      <family val="2"/>
    </font>
    <font>
      <b/>
      <u/>
      <sz val="12"/>
      <color theme="0"/>
      <name val="Verdana"/>
      <family val="2"/>
    </font>
    <font>
      <b/>
      <sz val="12"/>
      <color theme="1"/>
      <name val="Verdana"/>
      <family val="2"/>
    </font>
    <font>
      <b/>
      <sz val="14"/>
      <color theme="0"/>
      <name val="Verdana"/>
      <family val="2"/>
    </font>
    <font>
      <b/>
      <u/>
      <sz val="14"/>
      <color theme="0"/>
      <name val="Verdana"/>
      <family val="2"/>
    </font>
    <font>
      <b/>
      <i/>
      <sz val="14"/>
      <color theme="0"/>
      <name val="Verdana"/>
      <family val="2"/>
    </font>
    <font>
      <b/>
      <sz val="18"/>
      <color theme="1"/>
      <name val="Verdana"/>
      <family val="2"/>
    </font>
    <font>
      <b/>
      <sz val="12"/>
      <color rgb="FF000000"/>
      <name val="Verdana"/>
      <family val="2"/>
    </font>
    <font>
      <sz val="12"/>
      <color rgb="FF7030A0"/>
      <name val="Verdana"/>
      <family val="2"/>
    </font>
    <font>
      <sz val="11"/>
      <color rgb="FF00B050"/>
      <name val="Calibri"/>
      <family val="2"/>
      <scheme val="minor"/>
    </font>
    <font>
      <sz val="11"/>
      <color theme="1"/>
      <name val="Verdana"/>
      <family val="2"/>
    </font>
    <font>
      <sz val="11"/>
      <color theme="1"/>
      <name val="Arial"/>
      <family val="2"/>
    </font>
    <font>
      <u/>
      <sz val="11"/>
      <color rgb="FF000000"/>
      <name val="Verdana"/>
      <family val="2"/>
    </font>
    <font>
      <sz val="11"/>
      <color rgb="FF000000"/>
      <name val="Verdana"/>
      <family val="2"/>
    </font>
    <font>
      <i/>
      <sz val="11"/>
      <color rgb="FF000000"/>
      <name val="Calibri"/>
      <family val="2"/>
    </font>
    <font>
      <sz val="11"/>
      <color rgb="FFFFFFFF"/>
      <name val="Verdana"/>
      <family val="2"/>
    </font>
  </fonts>
  <fills count="14">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7030A0"/>
        <bgColor indexed="64"/>
      </patternFill>
    </fill>
    <fill>
      <patternFill patternType="solid">
        <fgColor rgb="FF7030A0"/>
        <bgColor rgb="FF000000"/>
      </patternFill>
    </fill>
    <fill>
      <patternFill patternType="solid">
        <fgColor theme="0" tint="-4.9989318521683403E-2"/>
        <bgColor indexed="64"/>
      </patternFill>
    </fill>
    <fill>
      <patternFill patternType="solid">
        <fgColor rgb="FF702FA0"/>
        <bgColor indexed="64"/>
      </patternFill>
    </fill>
    <fill>
      <patternFill patternType="solid">
        <fgColor rgb="FF8ED872"/>
        <bgColor indexed="64"/>
      </patternFill>
    </fill>
    <fill>
      <patternFill patternType="solid">
        <fgColor rgb="FFFF9900"/>
        <bgColor indexed="64"/>
      </patternFill>
    </fill>
    <fill>
      <patternFill patternType="solid">
        <fgColor rgb="FFF2F2F2"/>
        <bgColor indexed="64"/>
      </patternFill>
    </fill>
    <fill>
      <patternFill patternType="solid">
        <fgColor rgb="FFFDEDE6"/>
        <bgColor indexed="64"/>
      </patternFill>
    </fill>
    <fill>
      <patternFill patternType="solid">
        <fgColor rgb="FFD8D8D8"/>
        <bgColor indexed="64"/>
      </patternFill>
    </fill>
    <fill>
      <patternFill patternType="solid">
        <fgColor rgb="FFBFBFBF"/>
        <bgColor indexed="64"/>
      </patternFill>
    </fill>
  </fills>
  <borders count="8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double">
        <color indexed="64"/>
      </left>
      <right style="thin">
        <color indexed="64"/>
      </right>
      <top style="double">
        <color indexed="64"/>
      </top>
      <bottom/>
      <diagonal/>
    </border>
    <border>
      <left/>
      <right/>
      <top/>
      <bottom style="medium">
        <color indexed="64"/>
      </bottom>
      <diagonal/>
    </border>
    <border>
      <left/>
      <right style="medium">
        <color indexed="64"/>
      </right>
      <top/>
      <bottom style="medium">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medium">
        <color indexed="64"/>
      </left>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rgb="FF000000"/>
      </left>
      <right style="thin">
        <color rgb="FF000000"/>
      </right>
      <top style="medium">
        <color rgb="FF000000"/>
      </top>
      <bottom/>
      <diagonal/>
    </border>
    <border>
      <left/>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style="thin">
        <color rgb="FF000000"/>
      </top>
      <bottom/>
      <diagonal/>
    </border>
    <border>
      <left style="thin">
        <color indexed="64"/>
      </left>
      <right style="thin">
        <color indexed="64"/>
      </right>
      <top/>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medium">
        <color rgb="FF000000"/>
      </left>
      <right/>
      <top style="medium">
        <color rgb="FF000000"/>
      </top>
      <bottom style="thin">
        <color rgb="FF000000"/>
      </bottom>
      <diagonal/>
    </border>
    <border>
      <left style="medium">
        <color rgb="FF000000"/>
      </left>
      <right/>
      <top style="thin">
        <color rgb="FF000000"/>
      </top>
      <bottom/>
      <diagonal/>
    </border>
    <border>
      <left style="thin">
        <color indexed="64"/>
      </left>
      <right/>
      <top/>
      <bottom/>
      <diagonal/>
    </border>
    <border>
      <left style="thin">
        <color rgb="FF000000"/>
      </left>
      <right/>
      <top style="thin">
        <color rgb="FF000000"/>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bottom/>
      <diagonal/>
    </border>
    <border>
      <left/>
      <right style="medium">
        <color rgb="FF000000"/>
      </right>
      <top/>
      <bottom style="medium">
        <color rgb="FF000000"/>
      </bottom>
      <diagonal/>
    </border>
    <border>
      <left style="medium">
        <color rgb="FF000000"/>
      </left>
      <right/>
      <top/>
      <bottom style="medium">
        <color rgb="FF000000"/>
      </bottom>
      <diagonal/>
    </border>
    <border>
      <left style="medium">
        <color rgb="FF000000"/>
      </left>
      <right/>
      <top/>
      <bottom/>
      <diagonal/>
    </border>
    <border>
      <left style="medium">
        <color rgb="FF000000"/>
      </left>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thin">
        <color indexed="64"/>
      </left>
      <right/>
      <top/>
      <bottom style="medium">
        <color rgb="FF000000"/>
      </bottom>
      <diagonal/>
    </border>
    <border>
      <left/>
      <right style="thin">
        <color indexed="64"/>
      </right>
      <top/>
      <bottom style="medium">
        <color rgb="FF000000"/>
      </bottom>
      <diagonal/>
    </border>
    <border>
      <left/>
      <right style="thin">
        <color indexed="64"/>
      </right>
      <top style="medium">
        <color rgb="FF000000"/>
      </top>
      <bottom style="medium">
        <color rgb="FF000000"/>
      </bottom>
      <diagonal/>
    </border>
    <border>
      <left/>
      <right style="thin">
        <color indexed="64"/>
      </right>
      <top style="medium">
        <color rgb="FF000000"/>
      </top>
      <bottom/>
      <diagonal/>
    </border>
    <border>
      <left style="thin">
        <color rgb="FF000000"/>
      </left>
      <right/>
      <top style="medium">
        <color rgb="FF000000"/>
      </top>
      <bottom style="thin">
        <color rgb="FF000000"/>
      </bottom>
      <diagonal/>
    </border>
    <border>
      <left style="thin">
        <color rgb="FF000000"/>
      </left>
      <right/>
      <top style="thin">
        <color rgb="FF000000"/>
      </top>
      <bottom style="medium">
        <color rgb="FF000000"/>
      </bottom>
      <diagonal/>
    </border>
    <border>
      <left/>
      <right/>
      <top style="double">
        <color indexed="64"/>
      </top>
      <bottom/>
      <diagonal/>
    </border>
    <border>
      <left style="medium">
        <color rgb="FF000000"/>
      </left>
      <right style="thin">
        <color rgb="FF000000"/>
      </right>
      <top style="thin">
        <color rgb="FF000000"/>
      </top>
      <bottom/>
      <diagonal/>
    </border>
  </borders>
  <cellStyleXfs count="3">
    <xf numFmtId="0" fontId="0" fillId="0" borderId="0"/>
    <xf numFmtId="41" fontId="1" fillId="0" borderId="0" applyFont="0" applyFill="0" applyBorder="0" applyAlignment="0" applyProtection="0"/>
    <xf numFmtId="42" fontId="1" fillId="0" borderId="0" applyFont="0" applyFill="0" applyBorder="0" applyAlignment="0" applyProtection="0"/>
  </cellStyleXfs>
  <cellXfs count="242">
    <xf numFmtId="0" fontId="0" fillId="0" borderId="0" xfId="0"/>
    <xf numFmtId="0" fontId="2" fillId="0" borderId="0" xfId="0" applyFont="1"/>
    <xf numFmtId="41" fontId="0" fillId="0" borderId="0" xfId="1" applyFont="1"/>
    <xf numFmtId="0" fontId="0" fillId="0" borderId="1" xfId="0" applyBorder="1" applyAlignment="1">
      <alignment horizontal="center" vertical="center"/>
    </xf>
    <xf numFmtId="0" fontId="0" fillId="0" borderId="0" xfId="0" applyAlignment="1">
      <alignment wrapText="1"/>
    </xf>
    <xf numFmtId="0" fontId="0" fillId="3" borderId="0" xfId="0" applyFill="1"/>
    <xf numFmtId="0" fontId="2" fillId="3" borderId="0" xfId="0" applyFont="1" applyFill="1" applyAlignment="1">
      <alignment horizontal="center"/>
    </xf>
    <xf numFmtId="0" fontId="0" fillId="3" borderId="0" xfId="0" applyFill="1" applyAlignment="1">
      <alignment horizontal="center" vertical="center"/>
    </xf>
    <xf numFmtId="0" fontId="0" fillId="0" borderId="5" xfId="0" applyBorder="1" applyAlignment="1">
      <alignment horizontal="center" vertical="center"/>
    </xf>
    <xf numFmtId="0" fontId="2" fillId="0" borderId="11" xfId="0" applyFont="1" applyBorder="1" applyAlignment="1">
      <alignment horizontal="left" vertical="center"/>
    </xf>
    <xf numFmtId="0" fontId="0" fillId="0" borderId="21" xfId="0" applyBorder="1"/>
    <xf numFmtId="0" fontId="2" fillId="0" borderId="26" xfId="0" applyFont="1" applyBorder="1" applyAlignment="1">
      <alignment horizontal="left" vertical="center"/>
    </xf>
    <xf numFmtId="0" fontId="0" fillId="0" borderId="2" xfId="0" applyBorder="1" applyAlignment="1">
      <alignment horizontal="center" vertical="center"/>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9" fillId="2" borderId="13" xfId="0" applyFont="1" applyFill="1" applyBorder="1" applyAlignment="1">
      <alignment horizontal="center" vertical="center" wrapText="1"/>
    </xf>
    <xf numFmtId="1" fontId="7" fillId="2" borderId="15" xfId="0" applyNumberFormat="1" applyFont="1" applyFill="1" applyBorder="1" applyAlignment="1">
      <alignment horizontal="center" vertical="center"/>
    </xf>
    <xf numFmtId="0" fontId="7" fillId="2" borderId="4" xfId="0" applyFont="1" applyFill="1" applyBorder="1" applyAlignment="1">
      <alignment horizontal="center" vertical="center"/>
    </xf>
    <xf numFmtId="0" fontId="6" fillId="4" borderId="23" xfId="0" applyFont="1" applyFill="1" applyBorder="1" applyAlignment="1">
      <alignment horizontal="center" wrapText="1"/>
    </xf>
    <xf numFmtId="0" fontId="8" fillId="0" borderId="21" xfId="0" applyFont="1" applyBorder="1" applyAlignment="1">
      <alignment vertical="center" wrapText="1"/>
    </xf>
    <xf numFmtId="0" fontId="0" fillId="0" borderId="35" xfId="0" applyBorder="1"/>
    <xf numFmtId="0" fontId="13" fillId="0" borderId="5" xfId="0" applyFont="1" applyBorder="1" applyAlignment="1">
      <alignment horizontal="left" vertical="center" wrapText="1"/>
    </xf>
    <xf numFmtId="0" fontId="13" fillId="0" borderId="4" xfId="0" applyFont="1" applyBorder="1" applyAlignment="1">
      <alignment horizontal="left" vertical="center" wrapText="1"/>
    </xf>
    <xf numFmtId="0" fontId="11" fillId="0" borderId="0" xfId="0" applyFont="1"/>
    <xf numFmtId="0" fontId="17" fillId="0" borderId="0" xfId="0" applyFont="1"/>
    <xf numFmtId="0" fontId="13" fillId="0" borderId="3" xfId="0" applyFont="1" applyBorder="1" applyAlignment="1">
      <alignment vertical="center" wrapText="1"/>
    </xf>
    <xf numFmtId="0" fontId="4" fillId="0" borderId="0" xfId="0" applyFont="1" applyAlignment="1">
      <alignment horizontal="center" vertical="center" wrapText="1"/>
    </xf>
    <xf numFmtId="0" fontId="0" fillId="3" borderId="0" xfId="0" applyFill="1" applyAlignment="1">
      <alignment horizontal="center" vertical="center" wrapText="1"/>
    </xf>
    <xf numFmtId="0" fontId="2" fillId="2" borderId="19" xfId="0" applyFont="1" applyFill="1" applyBorder="1" applyAlignment="1">
      <alignment horizontal="center" vertical="center"/>
    </xf>
    <xf numFmtId="0" fontId="0" fillId="0" borderId="6" xfId="0" applyBorder="1" applyAlignment="1">
      <alignment horizontal="center" vertical="center"/>
    </xf>
    <xf numFmtId="0" fontId="3" fillId="4" borderId="28" xfId="0" applyFont="1" applyFill="1" applyBorder="1" applyAlignment="1">
      <alignment horizontal="center" vertical="center"/>
    </xf>
    <xf numFmtId="0" fontId="0" fillId="0" borderId="41" xfId="0" applyBorder="1" applyAlignment="1">
      <alignment horizontal="center" vertical="center"/>
    </xf>
    <xf numFmtId="0" fontId="13" fillId="0" borderId="43" xfId="0" applyFont="1" applyBorder="1" applyAlignment="1">
      <alignment horizontal="center" vertical="center" wrapText="1"/>
    </xf>
    <xf numFmtId="0" fontId="14" fillId="0" borderId="43" xfId="0" applyFont="1" applyBorder="1" applyAlignment="1">
      <alignment horizontal="justify" vertical="center" wrapText="1"/>
    </xf>
    <xf numFmtId="0" fontId="15" fillId="0" borderId="43" xfId="0" applyFont="1" applyBorder="1" applyAlignment="1">
      <alignment horizontal="justify" vertical="center" wrapText="1"/>
    </xf>
    <xf numFmtId="0" fontId="2" fillId="2" borderId="38" xfId="0" applyFont="1" applyFill="1" applyBorder="1" applyAlignment="1">
      <alignment horizontal="center" vertical="center" wrapText="1"/>
    </xf>
    <xf numFmtId="0" fontId="13" fillId="0" borderId="46" xfId="0" applyFont="1" applyBorder="1" applyAlignment="1">
      <alignment horizontal="center" vertical="center" wrapText="1"/>
    </xf>
    <xf numFmtId="0" fontId="13" fillId="0" borderId="47" xfId="0" applyFont="1" applyBorder="1" applyAlignment="1">
      <alignment horizontal="center" vertical="center"/>
    </xf>
    <xf numFmtId="0" fontId="14" fillId="0" borderId="48" xfId="0" applyFont="1" applyBorder="1" applyAlignment="1">
      <alignment horizontal="justify" vertical="center" wrapText="1"/>
    </xf>
    <xf numFmtId="0" fontId="14" fillId="0" borderId="48" xfId="0" applyFont="1" applyBorder="1" applyAlignment="1">
      <alignment horizontal="left" vertical="center" wrapText="1"/>
    </xf>
    <xf numFmtId="0" fontId="13" fillId="0" borderId="48" xfId="0" applyFont="1" applyBorder="1" applyAlignment="1">
      <alignment horizontal="center" vertical="center" wrapText="1"/>
    </xf>
    <xf numFmtId="0" fontId="2" fillId="0" borderId="0" xfId="0" applyFont="1" applyAlignment="1">
      <alignment horizontal="center" vertical="center"/>
    </xf>
    <xf numFmtId="0" fontId="2" fillId="0" borderId="46" xfId="0" applyFont="1" applyBorder="1" applyAlignment="1">
      <alignment vertical="center" wrapText="1"/>
    </xf>
    <xf numFmtId="0" fontId="7" fillId="2" borderId="47" xfId="0" applyFont="1" applyFill="1" applyBorder="1" applyAlignment="1">
      <alignment wrapText="1"/>
    </xf>
    <xf numFmtId="41" fontId="10" fillId="2" borderId="48" xfId="1" applyFont="1" applyFill="1" applyBorder="1" applyAlignment="1">
      <alignment vertical="center"/>
    </xf>
    <xf numFmtId="0" fontId="26" fillId="0" borderId="0" xfId="0" applyFont="1" applyAlignment="1">
      <alignment vertical="center" wrapText="1"/>
    </xf>
    <xf numFmtId="0" fontId="2" fillId="0" borderId="0" xfId="0" applyFont="1" applyAlignment="1">
      <alignment vertical="center" wrapText="1"/>
    </xf>
    <xf numFmtId="0" fontId="0" fillId="0" borderId="0" xfId="2" applyNumberFormat="1" applyFont="1" applyBorder="1" applyAlignment="1">
      <alignment vertical="center"/>
    </xf>
    <xf numFmtId="42" fontId="27" fillId="0" borderId="0" xfId="2" applyFont="1" applyBorder="1" applyAlignment="1">
      <alignment horizontal="center"/>
    </xf>
    <xf numFmtId="0" fontId="6" fillId="4" borderId="51" xfId="0" applyFont="1" applyFill="1" applyBorder="1"/>
    <xf numFmtId="0" fontId="2" fillId="0" borderId="44" xfId="0" applyFont="1" applyBorder="1" applyAlignment="1">
      <alignment vertical="center" wrapText="1"/>
    </xf>
    <xf numFmtId="41" fontId="3" fillId="4" borderId="53" xfId="1" applyFont="1" applyFill="1" applyBorder="1" applyAlignment="1">
      <alignment horizontal="center" vertical="center"/>
    </xf>
    <xf numFmtId="41" fontId="20" fillId="4" borderId="53" xfId="1" applyFont="1" applyFill="1" applyBorder="1" applyAlignment="1">
      <alignment horizontal="center" vertical="center" wrapText="1"/>
    </xf>
    <xf numFmtId="0" fontId="2" fillId="0" borderId="44" xfId="0" applyFont="1" applyBorder="1" applyAlignment="1">
      <alignment wrapText="1"/>
    </xf>
    <xf numFmtId="42" fontId="2" fillId="0" borderId="45" xfId="2" applyFont="1" applyBorder="1" applyAlignment="1">
      <alignment horizontal="center"/>
    </xf>
    <xf numFmtId="0" fontId="27" fillId="0" borderId="0" xfId="2" applyNumberFormat="1" applyFont="1" applyBorder="1" applyAlignment="1">
      <alignment horizontal="center"/>
    </xf>
    <xf numFmtId="42" fontId="0" fillId="0" borderId="0" xfId="0" applyNumberFormat="1"/>
    <xf numFmtId="0" fontId="0" fillId="0" borderId="12" xfId="0" applyBorder="1" applyAlignment="1">
      <alignment horizontal="center" vertical="center" wrapText="1"/>
    </xf>
    <xf numFmtId="0" fontId="0" fillId="0" borderId="12" xfId="0" applyBorder="1" applyAlignment="1">
      <alignment horizontal="left" vertical="center" wrapText="1"/>
    </xf>
    <xf numFmtId="1" fontId="0" fillId="0" borderId="27" xfId="0" applyNumberFormat="1" applyBorder="1" applyAlignment="1">
      <alignment horizontal="center" vertical="center" wrapText="1"/>
    </xf>
    <xf numFmtId="0" fontId="2" fillId="0" borderId="11" xfId="0" applyFont="1" applyBorder="1" applyAlignment="1">
      <alignment horizontal="left" vertical="center" wrapText="1"/>
    </xf>
    <xf numFmtId="0" fontId="0" fillId="0" borderId="11" xfId="0" applyBorder="1" applyAlignment="1">
      <alignment horizontal="left" vertical="center" wrapText="1"/>
    </xf>
    <xf numFmtId="0" fontId="2" fillId="0" borderId="0" xfId="0" applyFont="1" applyAlignment="1">
      <alignment horizontal="center" vertical="center" wrapText="1"/>
    </xf>
    <xf numFmtId="0" fontId="2" fillId="0" borderId="11" xfId="0" applyFont="1" applyBorder="1" applyAlignment="1">
      <alignment horizontal="center" vertical="center" wrapText="1"/>
    </xf>
    <xf numFmtId="0" fontId="0" fillId="0" borderId="0" xfId="0" applyAlignment="1">
      <alignment vertical="center" wrapText="1"/>
    </xf>
    <xf numFmtId="0" fontId="3" fillId="4" borderId="28" xfId="0" applyFont="1" applyFill="1" applyBorder="1" applyAlignment="1">
      <alignment horizontal="center" vertical="center" wrapText="1"/>
    </xf>
    <xf numFmtId="0" fontId="0" fillId="0" borderId="6" xfId="0" applyBorder="1" applyAlignment="1">
      <alignment horizontal="center" vertical="center" wrapText="1"/>
    </xf>
    <xf numFmtId="0" fontId="7" fillId="2" borderId="14" xfId="0" applyFont="1" applyFill="1" applyBorder="1" applyAlignment="1">
      <alignment horizontal="center" vertical="center" wrapText="1"/>
    </xf>
    <xf numFmtId="0" fontId="7" fillId="2" borderId="29" xfId="0" applyFont="1" applyFill="1" applyBorder="1" applyAlignment="1">
      <alignment horizontal="center" vertical="center"/>
    </xf>
    <xf numFmtId="0" fontId="0" fillId="0" borderId="55" xfId="0" applyBorder="1"/>
    <xf numFmtId="0" fontId="0" fillId="3" borderId="0" xfId="0" applyFill="1" applyAlignment="1">
      <alignment horizontal="center"/>
    </xf>
    <xf numFmtId="42" fontId="1" fillId="0" borderId="43" xfId="2" applyFont="1" applyBorder="1" applyAlignment="1">
      <alignment horizontal="center"/>
    </xf>
    <xf numFmtId="0" fontId="32" fillId="4" borderId="1" xfId="0" applyFont="1" applyFill="1" applyBorder="1" applyAlignment="1">
      <alignment horizontal="center" vertical="center" wrapText="1"/>
    </xf>
    <xf numFmtId="0" fontId="18" fillId="3" borderId="1" xfId="0" applyFont="1" applyFill="1" applyBorder="1" applyAlignment="1">
      <alignment vertical="center"/>
    </xf>
    <xf numFmtId="42" fontId="18" fillId="0" borderId="1" xfId="2" applyFont="1" applyBorder="1" applyAlignment="1">
      <alignment vertical="center"/>
    </xf>
    <xf numFmtId="0" fontId="34" fillId="3" borderId="1" xfId="0" applyFont="1" applyFill="1" applyBorder="1" applyAlignment="1">
      <alignment vertical="center"/>
    </xf>
    <xf numFmtId="0" fontId="32" fillId="4" borderId="1" xfId="0" applyFont="1" applyFill="1" applyBorder="1" applyAlignment="1">
      <alignment horizontal="center" vertical="center"/>
    </xf>
    <xf numFmtId="0" fontId="35" fillId="5" borderId="1" xfId="0" applyFont="1" applyFill="1" applyBorder="1" applyAlignment="1">
      <alignment horizontal="center" vertical="center" wrapText="1"/>
    </xf>
    <xf numFmtId="41" fontId="34" fillId="6" borderId="1" xfId="1" applyFont="1" applyFill="1" applyBorder="1" applyAlignment="1">
      <alignment vertical="center"/>
    </xf>
    <xf numFmtId="42" fontId="34" fillId="6" borderId="1" xfId="2" applyFont="1" applyFill="1" applyBorder="1" applyAlignment="1">
      <alignment vertical="center"/>
    </xf>
    <xf numFmtId="42" fontId="34" fillId="6" borderId="1" xfId="2" applyFont="1" applyFill="1" applyBorder="1"/>
    <xf numFmtId="42" fontId="34" fillId="3" borderId="1" xfId="2" applyFont="1" applyFill="1" applyBorder="1"/>
    <xf numFmtId="0" fontId="2" fillId="0" borderId="59" xfId="0" applyFont="1" applyBorder="1" applyAlignment="1">
      <alignment vertical="center" wrapText="1"/>
    </xf>
    <xf numFmtId="42" fontId="1" fillId="3" borderId="1" xfId="2" applyFont="1" applyFill="1" applyBorder="1" applyAlignment="1"/>
    <xf numFmtId="41" fontId="0" fillId="3" borderId="1" xfId="1" applyFont="1" applyFill="1" applyBorder="1"/>
    <xf numFmtId="42" fontId="1" fillId="3" borderId="1" xfId="2" applyFont="1" applyFill="1" applyBorder="1" applyAlignment="1">
      <alignment horizontal="center"/>
    </xf>
    <xf numFmtId="42" fontId="1" fillId="0" borderId="1" xfId="2" applyFont="1" applyBorder="1" applyAlignment="1">
      <alignment horizontal="center"/>
    </xf>
    <xf numFmtId="41" fontId="0" fillId="0" borderId="1" xfId="1" applyFont="1" applyBorder="1"/>
    <xf numFmtId="0" fontId="2" fillId="0" borderId="60" xfId="0" applyFont="1" applyBorder="1" applyAlignment="1">
      <alignment vertical="center" wrapText="1"/>
    </xf>
    <xf numFmtId="42" fontId="1" fillId="3" borderId="2" xfId="2" applyFont="1" applyFill="1" applyBorder="1" applyAlignment="1">
      <alignment horizontal="center"/>
    </xf>
    <xf numFmtId="41" fontId="0" fillId="3" borderId="2" xfId="1" applyFont="1" applyFill="1" applyBorder="1"/>
    <xf numFmtId="42" fontId="1" fillId="3" borderId="2" xfId="2" applyFont="1" applyFill="1" applyBorder="1" applyAlignment="1"/>
    <xf numFmtId="0" fontId="2" fillId="0" borderId="1" xfId="0" applyFont="1" applyBorder="1" applyAlignment="1">
      <alignment vertical="center" wrapText="1"/>
    </xf>
    <xf numFmtId="0" fontId="28" fillId="0" borderId="1" xfId="0" applyFont="1" applyBorder="1" applyAlignment="1">
      <alignment vertical="center" wrapText="1"/>
    </xf>
    <xf numFmtId="42" fontId="41" fillId="0" borderId="1" xfId="2" applyFont="1" applyBorder="1" applyAlignment="1">
      <alignment horizontal="center"/>
    </xf>
    <xf numFmtId="42" fontId="1" fillId="0" borderId="62" xfId="2" applyFont="1" applyBorder="1" applyAlignment="1">
      <alignment horizontal="center"/>
    </xf>
    <xf numFmtId="0" fontId="39" fillId="6" borderId="0" xfId="0" applyFont="1" applyFill="1" applyAlignment="1">
      <alignment horizontal="left" vertical="center" wrapText="1"/>
    </xf>
    <xf numFmtId="42" fontId="34" fillId="3" borderId="0" xfId="2" applyFont="1" applyFill="1" applyBorder="1"/>
    <xf numFmtId="0" fontId="44" fillId="8" borderId="65" xfId="0" applyFont="1" applyFill="1" applyBorder="1" applyAlignment="1">
      <alignment horizontal="center" vertical="center" wrapText="1"/>
    </xf>
    <xf numFmtId="0" fontId="45" fillId="8" borderId="65" xfId="0" applyFont="1" applyFill="1" applyBorder="1" applyAlignment="1">
      <alignment horizontal="center" vertical="center" wrapText="1"/>
    </xf>
    <xf numFmtId="0" fontId="47" fillId="7" borderId="65" xfId="0" applyFont="1" applyFill="1" applyBorder="1" applyAlignment="1">
      <alignment horizontal="left" vertical="center" wrapText="1" indent="3"/>
    </xf>
    <xf numFmtId="0" fontId="45" fillId="9" borderId="65" xfId="0" applyFont="1" applyFill="1" applyBorder="1" applyAlignment="1">
      <alignment horizontal="center" vertical="center" wrapText="1"/>
    </xf>
    <xf numFmtId="0" fontId="42" fillId="0" borderId="64" xfId="0" applyFont="1" applyBorder="1" applyAlignment="1">
      <alignment vertical="center" wrapText="1"/>
    </xf>
    <xf numFmtId="0" fontId="45" fillId="10" borderId="66" xfId="0" applyFont="1" applyFill="1" applyBorder="1" applyAlignment="1">
      <alignment horizontal="center" vertical="center" wrapText="1"/>
    </xf>
    <xf numFmtId="0" fontId="43" fillId="11" borderId="65" xfId="0" applyFont="1" applyFill="1" applyBorder="1" applyAlignment="1">
      <alignment vertical="center" wrapText="1"/>
    </xf>
    <xf numFmtId="0" fontId="47" fillId="7" borderId="63" xfId="0" applyFont="1" applyFill="1" applyBorder="1" applyAlignment="1">
      <alignment vertical="center" wrapText="1"/>
    </xf>
    <xf numFmtId="0" fontId="42" fillId="0" borderId="63" xfId="0" applyFont="1" applyBorder="1" applyAlignment="1">
      <alignment vertical="center" wrapText="1"/>
    </xf>
    <xf numFmtId="0" fontId="45" fillId="10" borderId="64" xfId="0" applyFont="1" applyFill="1" applyBorder="1" applyAlignment="1">
      <alignment horizontal="center" vertical="center" wrapText="1"/>
    </xf>
    <xf numFmtId="0" fontId="47" fillId="7" borderId="65" xfId="0" applyFont="1" applyFill="1" applyBorder="1" applyAlignment="1">
      <alignment vertical="center" wrapText="1"/>
    </xf>
    <xf numFmtId="0" fontId="42" fillId="0" borderId="69" xfId="0" applyFont="1" applyBorder="1" applyAlignment="1">
      <alignment vertical="center" wrapText="1"/>
    </xf>
    <xf numFmtId="0" fontId="42" fillId="0" borderId="67" xfId="0" applyFont="1" applyBorder="1" applyAlignment="1">
      <alignment vertical="center" wrapText="1"/>
    </xf>
    <xf numFmtId="0" fontId="45" fillId="10" borderId="1" xfId="0" applyFont="1" applyFill="1" applyBorder="1" applyAlignment="1">
      <alignment horizontal="center" vertical="center" wrapText="1"/>
    </xf>
    <xf numFmtId="0" fontId="45" fillId="11" borderId="63" xfId="0" applyFont="1" applyFill="1" applyBorder="1" applyAlignment="1">
      <alignment vertical="center" wrapText="1"/>
    </xf>
    <xf numFmtId="0" fontId="43" fillId="11" borderId="68" xfId="0" applyFont="1" applyFill="1" applyBorder="1" applyAlignment="1">
      <alignment vertical="center" wrapText="1"/>
    </xf>
    <xf numFmtId="0" fontId="43" fillId="11" borderId="0" xfId="0" applyFont="1" applyFill="1" applyAlignment="1">
      <alignment vertical="center" wrapText="1"/>
    </xf>
    <xf numFmtId="0" fontId="0" fillId="11" borderId="65" xfId="0" applyFill="1" applyBorder="1" applyAlignment="1">
      <alignment vertical="top" wrapText="1"/>
    </xf>
    <xf numFmtId="0" fontId="0" fillId="11" borderId="67" xfId="0" applyFill="1" applyBorder="1" applyAlignment="1">
      <alignment vertical="top" wrapText="1"/>
    </xf>
    <xf numFmtId="0" fontId="0" fillId="11" borderId="57" xfId="0" applyFill="1" applyBorder="1" applyAlignment="1">
      <alignment vertical="top" wrapText="1"/>
    </xf>
    <xf numFmtId="42" fontId="42" fillId="0" borderId="1" xfId="2" applyFont="1" applyBorder="1" applyAlignment="1">
      <alignment horizontal="right" vertical="center" wrapText="1"/>
    </xf>
    <xf numFmtId="42" fontId="31" fillId="0" borderId="6" xfId="2" applyFont="1" applyBorder="1" applyAlignment="1">
      <alignment horizontal="right" vertical="center" wrapText="1"/>
    </xf>
    <xf numFmtId="42" fontId="42" fillId="0" borderId="6" xfId="2" applyFont="1" applyBorder="1" applyAlignment="1">
      <alignment horizontal="right" vertical="center" wrapText="1"/>
    </xf>
    <xf numFmtId="42" fontId="42" fillId="0" borderId="57" xfId="2" applyFont="1" applyBorder="1" applyAlignment="1">
      <alignment horizontal="right" vertical="center" wrapText="1"/>
    </xf>
    <xf numFmtId="4" fontId="45" fillId="11" borderId="57" xfId="0" applyNumberFormat="1" applyFont="1" applyFill="1" applyBorder="1" applyAlignment="1">
      <alignment horizontal="center" vertical="center" wrapText="1"/>
    </xf>
    <xf numFmtId="42" fontId="0" fillId="0" borderId="1" xfId="2" applyFont="1" applyBorder="1"/>
    <xf numFmtId="42" fontId="42" fillId="0" borderId="7" xfId="0" applyNumberFormat="1" applyFont="1" applyBorder="1" applyAlignment="1">
      <alignment horizontal="right" vertical="center" wrapText="1"/>
    </xf>
    <xf numFmtId="42" fontId="42" fillId="0" borderId="1" xfId="0" applyNumberFormat="1" applyFont="1" applyBorder="1" applyAlignment="1">
      <alignment horizontal="right" vertical="center" wrapText="1"/>
    </xf>
    <xf numFmtId="42" fontId="0" fillId="0" borderId="1" xfId="2" applyFont="1" applyFill="1" applyBorder="1" applyAlignment="1">
      <alignment vertical="center"/>
    </xf>
    <xf numFmtId="42" fontId="41" fillId="0" borderId="43" xfId="2" applyFont="1" applyBorder="1" applyAlignment="1">
      <alignment horizontal="center"/>
    </xf>
    <xf numFmtId="42" fontId="2" fillId="0" borderId="76" xfId="2" applyFont="1" applyBorder="1" applyAlignment="1">
      <alignment horizontal="center"/>
    </xf>
    <xf numFmtId="41" fontId="10" fillId="2" borderId="77" xfId="1" applyFont="1" applyFill="1" applyBorder="1" applyAlignment="1">
      <alignment vertical="center"/>
    </xf>
    <xf numFmtId="41" fontId="41" fillId="0" borderId="1" xfId="1" applyFont="1" applyBorder="1"/>
    <xf numFmtId="0" fontId="7" fillId="2" borderId="2" xfId="0" applyFont="1" applyFill="1" applyBorder="1" applyAlignment="1">
      <alignment horizontal="center" vertical="center"/>
    </xf>
    <xf numFmtId="0" fontId="0" fillId="0" borderId="78" xfId="0" applyBorder="1"/>
    <xf numFmtId="0" fontId="1" fillId="0" borderId="45" xfId="2" applyNumberFormat="1" applyFont="1" applyBorder="1" applyAlignment="1">
      <alignment horizontal="right"/>
    </xf>
    <xf numFmtId="0" fontId="7" fillId="2" borderId="79" xfId="0" applyFont="1" applyFill="1" applyBorder="1" applyAlignment="1">
      <alignment wrapText="1"/>
    </xf>
    <xf numFmtId="0" fontId="2" fillId="0" borderId="1" xfId="0" applyFont="1" applyBorder="1" applyAlignment="1">
      <alignment horizontal="right"/>
    </xf>
    <xf numFmtId="0" fontId="2" fillId="0" borderId="1" xfId="1" applyNumberFormat="1" applyFont="1" applyBorder="1" applyAlignment="1">
      <alignment horizontal="right"/>
    </xf>
    <xf numFmtId="0" fontId="10" fillId="2" borderId="54" xfId="1" applyNumberFormat="1" applyFont="1" applyFill="1" applyBorder="1" applyAlignment="1">
      <alignment vertical="center"/>
    </xf>
    <xf numFmtId="1" fontId="0" fillId="0" borderId="2" xfId="0" applyNumberFormat="1" applyBorder="1" applyAlignment="1">
      <alignment horizontal="center" vertical="center"/>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5" fillId="3" borderId="6" xfId="0" applyFont="1" applyFill="1" applyBorder="1" applyAlignment="1">
      <alignment horizontal="left" vertical="center" wrapText="1"/>
    </xf>
    <xf numFmtId="0" fontId="5" fillId="3" borderId="40" xfId="0" applyFont="1" applyFill="1" applyBorder="1" applyAlignment="1">
      <alignment horizontal="left" vertical="center" wrapText="1"/>
    </xf>
    <xf numFmtId="0" fontId="5" fillId="3" borderId="7" xfId="0" applyFont="1" applyFill="1" applyBorder="1" applyAlignment="1">
      <alignment horizontal="left" vertical="center" wrapText="1"/>
    </xf>
    <xf numFmtId="0" fontId="0" fillId="3" borderId="0" xfId="0" applyFill="1" applyAlignment="1">
      <alignment horizontal="center" vertical="center"/>
    </xf>
    <xf numFmtId="0" fontId="0" fillId="3" borderId="0" xfId="0" applyFill="1" applyAlignment="1">
      <alignment horizontal="center"/>
    </xf>
    <xf numFmtId="0" fontId="2" fillId="3" borderId="0" xfId="0" applyFont="1" applyFill="1" applyAlignment="1">
      <alignment horizontal="center"/>
    </xf>
    <xf numFmtId="0" fontId="8" fillId="0" borderId="22" xfId="0" applyFont="1" applyBorder="1" applyAlignment="1">
      <alignment horizontal="center" vertical="center" wrapText="1"/>
    </xf>
    <xf numFmtId="0" fontId="8" fillId="0" borderId="20" xfId="0" applyFont="1" applyBorder="1" applyAlignment="1">
      <alignment horizontal="center" vertical="center" wrapText="1"/>
    </xf>
    <xf numFmtId="0" fontId="5" fillId="3" borderId="21" xfId="0" applyFont="1" applyFill="1" applyBorder="1" applyAlignment="1">
      <alignment horizontal="left" vertical="center" wrapText="1"/>
    </xf>
    <xf numFmtId="0" fontId="5" fillId="3" borderId="22" xfId="0" applyFont="1" applyFill="1" applyBorder="1" applyAlignment="1">
      <alignment horizontal="left" vertical="center" wrapText="1"/>
    </xf>
    <xf numFmtId="0" fontId="5" fillId="3" borderId="20" xfId="0" applyFont="1" applyFill="1" applyBorder="1" applyAlignment="1">
      <alignment horizontal="left" vertical="center" wrapText="1"/>
    </xf>
    <xf numFmtId="0" fontId="4" fillId="0" borderId="42" xfId="0" applyFont="1" applyBorder="1" applyAlignment="1">
      <alignment horizontal="center" vertical="center" wrapText="1"/>
    </xf>
    <xf numFmtId="0" fontId="4" fillId="0" borderId="0" xfId="0" applyFont="1" applyAlignment="1">
      <alignment horizontal="center" vertical="center" wrapText="1"/>
    </xf>
    <xf numFmtId="0" fontId="5" fillId="3" borderId="42" xfId="0" applyFont="1" applyFill="1" applyBorder="1" applyAlignment="1">
      <alignment horizontal="center" vertical="center" wrapText="1"/>
    </xf>
    <xf numFmtId="0" fontId="5" fillId="3" borderId="0" xfId="0" applyFont="1" applyFill="1" applyAlignment="1">
      <alignment horizontal="center" vertical="center" wrapText="1"/>
    </xf>
    <xf numFmtId="0" fontId="38" fillId="0" borderId="2" xfId="0" applyFont="1" applyBorder="1" applyAlignment="1">
      <alignment horizontal="center" vertical="center"/>
    </xf>
    <xf numFmtId="0" fontId="38" fillId="0" borderId="55" xfId="0" applyFont="1" applyBorder="1" applyAlignment="1">
      <alignment horizontal="center" vertical="center"/>
    </xf>
    <xf numFmtId="0" fontId="19" fillId="6" borderId="1" xfId="0" applyFont="1" applyFill="1" applyBorder="1" applyAlignment="1">
      <alignment horizontal="left" vertical="center" wrapText="1"/>
    </xf>
    <xf numFmtId="0" fontId="18" fillId="6" borderId="1" xfId="0" applyFont="1" applyFill="1" applyBorder="1" applyAlignment="1">
      <alignment horizontal="left" vertical="center" wrapText="1"/>
    </xf>
    <xf numFmtId="0" fontId="39" fillId="6" borderId="6" xfId="0" applyFont="1" applyFill="1" applyBorder="1" applyAlignment="1">
      <alignment horizontal="left" vertical="center"/>
    </xf>
    <xf numFmtId="0" fontId="39" fillId="6" borderId="40" xfId="0" applyFont="1" applyFill="1" applyBorder="1" applyAlignment="1">
      <alignment horizontal="left" vertical="center"/>
    </xf>
    <xf numFmtId="0" fontId="39" fillId="6" borderId="7" xfId="0" applyFont="1" applyFill="1" applyBorder="1" applyAlignment="1">
      <alignment horizontal="left" vertical="center"/>
    </xf>
    <xf numFmtId="0" fontId="45" fillId="11" borderId="68" xfId="0" applyFont="1" applyFill="1" applyBorder="1" applyAlignment="1">
      <alignment horizontal="center" vertical="center" wrapText="1"/>
    </xf>
    <xf numFmtId="0" fontId="45" fillId="11" borderId="0" xfId="0" applyFont="1" applyFill="1" applyAlignment="1">
      <alignment horizontal="center" vertical="center" wrapText="1"/>
    </xf>
    <xf numFmtId="0" fontId="45" fillId="11" borderId="65" xfId="0" applyFont="1" applyFill="1" applyBorder="1" applyAlignment="1">
      <alignment horizontal="center" vertical="center" wrapText="1"/>
    </xf>
    <xf numFmtId="0" fontId="45" fillId="10" borderId="41" xfId="0" applyFont="1" applyFill="1" applyBorder="1" applyAlignment="1">
      <alignment horizontal="center" vertical="center" wrapText="1"/>
    </xf>
    <xf numFmtId="0" fontId="45" fillId="10" borderId="61" xfId="0" applyFont="1" applyFill="1" applyBorder="1" applyAlignment="1">
      <alignment horizontal="center" vertical="center" wrapText="1"/>
    </xf>
    <xf numFmtId="0" fontId="45" fillId="10" borderId="72" xfId="0" applyFont="1" applyFill="1" applyBorder="1" applyAlignment="1">
      <alignment horizontal="center" vertical="center" wrapText="1"/>
    </xf>
    <xf numFmtId="0" fontId="39" fillId="6" borderId="6" xfId="0" applyFont="1" applyFill="1" applyBorder="1" applyAlignment="1">
      <alignment horizontal="left" vertical="center" wrapText="1"/>
    </xf>
    <xf numFmtId="0" fontId="39" fillId="6" borderId="40" xfId="0" applyFont="1" applyFill="1" applyBorder="1" applyAlignment="1">
      <alignment horizontal="left" vertical="center" wrapText="1"/>
    </xf>
    <xf numFmtId="0" fontId="39" fillId="6" borderId="7" xfId="0" applyFont="1" applyFill="1" applyBorder="1" applyAlignment="1">
      <alignment horizontal="left" vertical="center" wrapText="1"/>
    </xf>
    <xf numFmtId="41" fontId="3" fillId="4" borderId="56" xfId="1" applyFont="1" applyFill="1" applyBorder="1" applyAlignment="1">
      <alignment horizontal="center" vertical="center"/>
    </xf>
    <xf numFmtId="41" fontId="3" fillId="4" borderId="57" xfId="1" applyFont="1" applyFill="1" applyBorder="1" applyAlignment="1">
      <alignment horizontal="center" vertical="center"/>
    </xf>
    <xf numFmtId="41" fontId="3" fillId="4" borderId="58" xfId="1" applyFont="1" applyFill="1" applyBorder="1" applyAlignment="1">
      <alignment horizontal="center" vertical="center"/>
    </xf>
    <xf numFmtId="0" fontId="2" fillId="0" borderId="1" xfId="2" applyNumberFormat="1" applyFont="1" applyBorder="1" applyAlignment="1">
      <alignment horizontal="center" vertical="center"/>
    </xf>
    <xf numFmtId="0" fontId="0" fillId="0" borderId="1" xfId="0" applyBorder="1" applyAlignment="1">
      <alignment horizontal="center" vertical="center"/>
    </xf>
    <xf numFmtId="0" fontId="39" fillId="6" borderId="1" xfId="0" applyFont="1" applyFill="1" applyBorder="1" applyAlignment="1">
      <alignment horizontal="left" vertical="center"/>
    </xf>
    <xf numFmtId="0" fontId="18" fillId="6" borderId="1" xfId="0" applyFont="1" applyFill="1" applyBorder="1" applyAlignment="1">
      <alignment horizontal="left" vertical="center"/>
    </xf>
    <xf numFmtId="42" fontId="2" fillId="0" borderId="1" xfId="2" applyFont="1" applyBorder="1" applyAlignment="1">
      <alignment horizontal="center"/>
    </xf>
    <xf numFmtId="0" fontId="45" fillId="10" borderId="67" xfId="0" applyFont="1" applyFill="1" applyBorder="1" applyAlignment="1">
      <alignment horizontal="center" vertical="center" wrapText="1"/>
    </xf>
    <xf numFmtId="0" fontId="45" fillId="10" borderId="57" xfId="0" applyFont="1" applyFill="1" applyBorder="1" applyAlignment="1">
      <alignment horizontal="center" vertical="center" wrapText="1"/>
    </xf>
    <xf numFmtId="0" fontId="45" fillId="10" borderId="73" xfId="0" applyFont="1" applyFill="1" applyBorder="1" applyAlignment="1">
      <alignment horizontal="center" vertical="center" wrapText="1"/>
    </xf>
    <xf numFmtId="0" fontId="45" fillId="10" borderId="70" xfId="0" applyFont="1" applyFill="1" applyBorder="1" applyAlignment="1">
      <alignment horizontal="center" vertical="center" wrapText="1"/>
    </xf>
    <xf numFmtId="0" fontId="45" fillId="10" borderId="71" xfId="0" applyFont="1" applyFill="1" applyBorder="1" applyAlignment="1">
      <alignment horizontal="center" vertical="center" wrapText="1"/>
    </xf>
    <xf numFmtId="0" fontId="45" fillId="10" borderId="74" xfId="0" applyFont="1" applyFill="1" applyBorder="1" applyAlignment="1">
      <alignment horizontal="center" vertical="center" wrapText="1"/>
    </xf>
    <xf numFmtId="0" fontId="45" fillId="12" borderId="70" xfId="0" applyFont="1" applyFill="1" applyBorder="1" applyAlignment="1">
      <alignment horizontal="center" vertical="center" wrapText="1"/>
    </xf>
    <xf numFmtId="0" fontId="45" fillId="12" borderId="71" xfId="0" applyFont="1" applyFill="1" applyBorder="1" applyAlignment="1">
      <alignment horizontal="center" vertical="center" wrapText="1"/>
    </xf>
    <xf numFmtId="0" fontId="45" fillId="12" borderId="74" xfId="0" applyFont="1" applyFill="1" applyBorder="1" applyAlignment="1">
      <alignment horizontal="center" vertical="center" wrapText="1"/>
    </xf>
    <xf numFmtId="0" fontId="45" fillId="13" borderId="69" xfId="0" applyFont="1" applyFill="1" applyBorder="1" applyAlignment="1">
      <alignment horizontal="center" vertical="center" wrapText="1"/>
    </xf>
    <xf numFmtId="0" fontId="45" fillId="13" borderId="52" xfId="0" applyFont="1" applyFill="1" applyBorder="1" applyAlignment="1">
      <alignment horizontal="center" vertical="center" wrapText="1"/>
    </xf>
    <xf numFmtId="0" fontId="45" fillId="13" borderId="75" xfId="0" applyFont="1" applyFill="1" applyBorder="1" applyAlignment="1">
      <alignment horizontal="center" vertical="center" wrapText="1"/>
    </xf>
    <xf numFmtId="0" fontId="45" fillId="13" borderId="67" xfId="0" applyFont="1" applyFill="1" applyBorder="1" applyAlignment="1">
      <alignment horizontal="center" vertical="center" wrapText="1"/>
    </xf>
    <xf numFmtId="0" fontId="45" fillId="13" borderId="57" xfId="0" applyFont="1" applyFill="1" applyBorder="1" applyAlignment="1">
      <alignment horizontal="center" vertical="center" wrapText="1"/>
    </xf>
    <xf numFmtId="0" fontId="45" fillId="13" borderId="73" xfId="0" applyFont="1" applyFill="1" applyBorder="1" applyAlignment="1">
      <alignment horizontal="center" vertical="center" wrapText="1"/>
    </xf>
    <xf numFmtId="0" fontId="13" fillId="0" borderId="39" xfId="0" applyFont="1" applyBorder="1" applyAlignment="1">
      <alignment horizontal="center" vertical="center" wrapText="1"/>
    </xf>
    <xf numFmtId="0" fontId="13" fillId="0" borderId="49" xfId="0" applyFont="1" applyBorder="1" applyAlignment="1">
      <alignment horizontal="center" vertical="center" wrapText="1"/>
    </xf>
    <xf numFmtId="0" fontId="13" fillId="0" borderId="50"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34" xfId="0" applyFont="1" applyBorder="1" applyAlignment="1">
      <alignment horizontal="center" vertical="center" wrapText="1"/>
    </xf>
    <xf numFmtId="0" fontId="0" fillId="3" borderId="21" xfId="0" applyFill="1" applyBorder="1" applyAlignment="1">
      <alignment horizontal="center" vertical="center" wrapText="1"/>
    </xf>
    <xf numFmtId="0" fontId="0" fillId="3" borderId="22" xfId="0" applyFill="1" applyBorder="1" applyAlignment="1">
      <alignment horizontal="center" vertical="center" wrapText="1"/>
    </xf>
    <xf numFmtId="0" fontId="0" fillId="3" borderId="20" xfId="0" applyFill="1" applyBorder="1" applyAlignment="1">
      <alignment horizontal="center" vertical="center" wrapText="1"/>
    </xf>
    <xf numFmtId="0" fontId="25" fillId="2" borderId="18" xfId="0" applyFont="1" applyFill="1" applyBorder="1" applyAlignment="1">
      <alignment horizontal="center" vertical="center" wrapText="1"/>
    </xf>
    <xf numFmtId="0" fontId="2" fillId="2" borderId="24" xfId="0" applyFont="1" applyFill="1" applyBorder="1" applyAlignment="1">
      <alignment horizontal="center" vertical="center"/>
    </xf>
    <xf numFmtId="0" fontId="22" fillId="0" borderId="16"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17" xfId="0" applyFont="1" applyBorder="1" applyAlignment="1">
      <alignment horizontal="center" vertical="center" wrapText="1"/>
    </xf>
    <xf numFmtId="0" fontId="14" fillId="0" borderId="36" xfId="0" applyFont="1" applyBorder="1" applyAlignment="1">
      <alignment horizontal="left" vertical="center" wrapText="1"/>
    </xf>
    <xf numFmtId="0" fontId="14" fillId="0" borderId="1" xfId="0" applyFont="1" applyBorder="1" applyAlignment="1">
      <alignment horizontal="left" vertical="center" wrapText="1"/>
    </xf>
    <xf numFmtId="0" fontId="14" fillId="0" borderId="37" xfId="0" applyFont="1" applyBorder="1" applyAlignment="1">
      <alignment horizontal="left" vertical="center" wrapText="1"/>
    </xf>
    <xf numFmtId="0" fontId="24" fillId="0" borderId="44" xfId="0" applyFont="1" applyBorder="1" applyAlignment="1">
      <alignment horizontal="center" vertical="center" wrapText="1"/>
    </xf>
    <xf numFmtId="0" fontId="16" fillId="0" borderId="45" xfId="0" applyFont="1" applyBorder="1" applyAlignment="1">
      <alignment horizontal="center" vertical="center" wrapText="1"/>
    </xf>
    <xf numFmtId="0" fontId="16" fillId="0" borderId="46" xfId="0" applyFont="1" applyBorder="1" applyAlignment="1">
      <alignment horizontal="center" vertical="center" wrapText="1"/>
    </xf>
    <xf numFmtId="0" fontId="16" fillId="0" borderId="43" xfId="0" applyFont="1" applyBorder="1" applyAlignment="1">
      <alignment horizontal="center" vertical="center" wrapText="1"/>
    </xf>
    <xf numFmtId="0" fontId="3" fillId="4" borderId="45" xfId="0" applyFont="1" applyFill="1" applyBorder="1" applyAlignment="1">
      <alignment horizontal="center" vertical="center" wrapText="1"/>
    </xf>
    <xf numFmtId="0" fontId="3" fillId="4" borderId="43" xfId="0" applyFont="1" applyFill="1" applyBorder="1" applyAlignment="1">
      <alignment horizontal="center" vertical="center" wrapText="1"/>
    </xf>
    <xf numFmtId="0" fontId="11" fillId="0" borderId="0" xfId="0" applyFont="1" applyAlignment="1">
      <alignment horizontal="left" wrapText="1"/>
    </xf>
    <xf numFmtId="0" fontId="2" fillId="2" borderId="42" xfId="0" applyFont="1" applyFill="1" applyBorder="1" applyAlignment="1">
      <alignment horizontal="center" vertical="center" wrapText="1"/>
    </xf>
    <xf numFmtId="0" fontId="2" fillId="2" borderId="0" xfId="0" applyFont="1" applyFill="1" applyAlignment="1">
      <alignment horizontal="center" vertical="center" wrapText="1"/>
    </xf>
    <xf numFmtId="0" fontId="13" fillId="0" borderId="46" xfId="0" applyFont="1" applyBorder="1" applyAlignment="1">
      <alignment horizontal="center" vertical="center" wrapText="1"/>
    </xf>
    <xf numFmtId="0" fontId="13" fillId="0" borderId="43" xfId="0" applyFont="1" applyBorder="1" applyAlignment="1">
      <alignment horizontal="center" vertical="center" wrapText="1"/>
    </xf>
    <xf numFmtId="41" fontId="3" fillId="4" borderId="28" xfId="1" applyFont="1" applyFill="1" applyBorder="1" applyAlignment="1">
      <alignment horizontal="center"/>
    </xf>
    <xf numFmtId="41" fontId="3" fillId="4" borderId="30" xfId="1" applyFont="1" applyFill="1" applyBorder="1" applyAlignment="1">
      <alignment horizontal="center"/>
    </xf>
    <xf numFmtId="0" fontId="0" fillId="0" borderId="6" xfId="0" applyBorder="1" applyAlignment="1">
      <alignment horizontal="center" vertical="center"/>
    </xf>
    <xf numFmtId="0" fontId="0" fillId="0" borderId="7" xfId="0" applyBorder="1" applyAlignment="1">
      <alignment horizontal="center" vertical="center"/>
    </xf>
    <xf numFmtId="1" fontId="0" fillId="0" borderId="29" xfId="0" applyNumberFormat="1" applyBorder="1" applyAlignment="1">
      <alignment horizontal="center" vertical="center"/>
    </xf>
    <xf numFmtId="1" fontId="0" fillId="0" borderId="31" xfId="0" applyNumberFormat="1" applyBorder="1" applyAlignment="1">
      <alignment horizontal="center" vertical="center"/>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34" xfId="0" applyFont="1" applyBorder="1" applyAlignment="1">
      <alignment horizontal="center" vertical="center" wrapText="1"/>
    </xf>
    <xf numFmtId="0" fontId="5" fillId="3" borderId="18"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164" fontId="0" fillId="3" borderId="29" xfId="0" applyNumberFormat="1" applyFill="1" applyBorder="1" applyAlignment="1">
      <alignment horizontal="center" vertical="center"/>
    </xf>
    <xf numFmtId="164" fontId="0" fillId="3" borderId="31" xfId="0" applyNumberFormat="1" applyFill="1" applyBorder="1" applyAlignment="1">
      <alignment horizontal="center" vertical="center"/>
    </xf>
    <xf numFmtId="0" fontId="10" fillId="3" borderId="6" xfId="0" applyFont="1" applyFill="1" applyBorder="1" applyAlignment="1">
      <alignment horizontal="center" vertical="center"/>
    </xf>
    <xf numFmtId="0" fontId="10" fillId="3" borderId="7" xfId="0" applyFont="1" applyFill="1" applyBorder="1" applyAlignment="1">
      <alignment horizontal="center" vertical="center"/>
    </xf>
  </cellXfs>
  <cellStyles count="3">
    <cellStyle name="Millares [0]" xfId="1" builtinId="6"/>
    <cellStyle name="Moneda [0]" xfId="2" builtinId="7"/>
    <cellStyle name="Normal" xfId="0" builtinId="0"/>
  </cellStyles>
  <dxfs count="0"/>
  <tableStyles count="0" defaultTableStyle="TableStyleMedium2" defaultPivotStyle="PivotStyleLight16"/>
  <colors>
    <mruColors>
      <color rgb="FFC050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jpeg"/><Relationship Id="rId4"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7.jpeg"/></Relationships>
</file>

<file path=xl/drawings/_rels/drawing6.xml.rels><?xml version="1.0" encoding="UTF-8" standalone="yes"?>
<Relationships xmlns="http://schemas.openxmlformats.org/package/2006/relationships"><Relationship Id="rId1" Type="http://schemas.openxmlformats.org/officeDocument/2006/relationships/image" Target="../media/image8.jpeg"/></Relationships>
</file>

<file path=xl/drawings/_rels/drawing7.xml.rels><?xml version="1.0" encoding="UTF-8" standalone="yes"?>
<Relationships xmlns="http://schemas.openxmlformats.org/package/2006/relationships"><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1</xdr:col>
      <xdr:colOff>818029</xdr:colOff>
      <xdr:row>0</xdr:row>
      <xdr:rowOff>156883</xdr:rowOff>
    </xdr:from>
    <xdr:to>
      <xdr:col>1</xdr:col>
      <xdr:colOff>2164229</xdr:colOff>
      <xdr:row>0</xdr:row>
      <xdr:rowOff>820458</xdr:rowOff>
    </xdr:to>
    <xdr:pic>
      <xdr:nvPicPr>
        <xdr:cNvPr id="3" name="Imagen 2" descr="Logotipo, nombre de la empresa&#10;&#10;Descripción generada automáticamente">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2147" y="156883"/>
          <a:ext cx="1346200" cy="6635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1216269</xdr:colOff>
      <xdr:row>1</xdr:row>
      <xdr:rowOff>168519</xdr:rowOff>
    </xdr:to>
    <xdr:pic>
      <xdr:nvPicPr>
        <xdr:cNvPr id="2" name="Imagen 1" descr="Logotipo, nombre de la empresa&#10;&#10;Descripción generada automáticamente">
          <a:extLst>
            <a:ext uri="{FF2B5EF4-FFF2-40B4-BE49-F238E27FC236}">
              <a16:creationId xmlns:a16="http://schemas.microsoft.com/office/drawing/2014/main" id="{4EF6E3AD-9423-4D52-A080-6DB0BBC861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216269" cy="36634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342900</xdr:colOff>
      <xdr:row>0</xdr:row>
      <xdr:rowOff>9525</xdr:rowOff>
    </xdr:from>
    <xdr:to>
      <xdr:col>1</xdr:col>
      <xdr:colOff>1689100</xdr:colOff>
      <xdr:row>0</xdr:row>
      <xdr:rowOff>673100</xdr:rowOff>
    </xdr:to>
    <xdr:pic>
      <xdr:nvPicPr>
        <xdr:cNvPr id="3" name="Imagen 2" descr="Logotipo, nombre de la empresa&#10;&#10;Descripción generada automáticamente">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2450" y="9525"/>
          <a:ext cx="1346200" cy="663575"/>
        </a:xfrm>
        <a:prstGeom prst="rect">
          <a:avLst/>
        </a:prstGeom>
      </xdr:spPr>
    </xdr:pic>
    <xdr:clientData/>
  </xdr:twoCellAnchor>
  <xdr:twoCellAnchor editAs="oneCell">
    <xdr:from>
      <xdr:col>4</xdr:col>
      <xdr:colOff>1090082</xdr:colOff>
      <xdr:row>10</xdr:row>
      <xdr:rowOff>52919</xdr:rowOff>
    </xdr:from>
    <xdr:to>
      <xdr:col>7</xdr:col>
      <xdr:colOff>1621547</xdr:colOff>
      <xdr:row>18</xdr:row>
      <xdr:rowOff>180692</xdr:rowOff>
    </xdr:to>
    <xdr:pic>
      <xdr:nvPicPr>
        <xdr:cNvPr id="9" name="Imagen 8">
          <a:extLst>
            <a:ext uri="{FF2B5EF4-FFF2-40B4-BE49-F238E27FC236}">
              <a16:creationId xmlns:a16="http://schemas.microsoft.com/office/drawing/2014/main" id="{B7DD6233-87EF-B844-5A15-7CA8B59F9200}"/>
            </a:ext>
          </a:extLst>
        </xdr:cNvPr>
        <xdr:cNvPicPr>
          <a:picLocks noChangeAspect="1"/>
        </xdr:cNvPicPr>
      </xdr:nvPicPr>
      <xdr:blipFill>
        <a:blip xmlns:r="http://schemas.openxmlformats.org/officeDocument/2006/relationships" r:embed="rId2"/>
        <a:stretch>
          <a:fillRect/>
        </a:stretch>
      </xdr:blipFill>
      <xdr:spPr>
        <a:xfrm>
          <a:off x="7217832" y="4222752"/>
          <a:ext cx="7019048" cy="2276190"/>
        </a:xfrm>
        <a:prstGeom prst="rect">
          <a:avLst/>
        </a:prstGeom>
      </xdr:spPr>
    </xdr:pic>
    <xdr:clientData/>
  </xdr:twoCellAnchor>
  <xdr:twoCellAnchor editAs="oneCell">
    <xdr:from>
      <xdr:col>8</xdr:col>
      <xdr:colOff>435429</xdr:colOff>
      <xdr:row>18</xdr:row>
      <xdr:rowOff>31750</xdr:rowOff>
    </xdr:from>
    <xdr:to>
      <xdr:col>21</xdr:col>
      <xdr:colOff>707007</xdr:colOff>
      <xdr:row>31</xdr:row>
      <xdr:rowOff>204944</xdr:rowOff>
    </xdr:to>
    <xdr:pic>
      <xdr:nvPicPr>
        <xdr:cNvPr id="11" name="Imagen 9">
          <a:extLst>
            <a:ext uri="{FF2B5EF4-FFF2-40B4-BE49-F238E27FC236}">
              <a16:creationId xmlns:a16="http://schemas.microsoft.com/office/drawing/2014/main" id="{2FF74E01-D01D-343C-97B4-81757BEF198E}"/>
            </a:ext>
          </a:extLst>
        </xdr:cNvPr>
        <xdr:cNvPicPr>
          <a:picLocks noChangeAspect="1"/>
        </xdr:cNvPicPr>
      </xdr:nvPicPr>
      <xdr:blipFill>
        <a:blip xmlns:r="http://schemas.openxmlformats.org/officeDocument/2006/relationships" r:embed="rId3"/>
        <a:stretch>
          <a:fillRect/>
        </a:stretch>
      </xdr:blipFill>
      <xdr:spPr>
        <a:xfrm>
          <a:off x="14124215" y="6617607"/>
          <a:ext cx="11771428" cy="4205444"/>
        </a:xfrm>
        <a:prstGeom prst="rect">
          <a:avLst/>
        </a:prstGeom>
      </xdr:spPr>
    </xdr:pic>
    <xdr:clientData/>
  </xdr:twoCellAnchor>
  <xdr:twoCellAnchor editAs="oneCell">
    <xdr:from>
      <xdr:col>11</xdr:col>
      <xdr:colOff>0</xdr:colOff>
      <xdr:row>42</xdr:row>
      <xdr:rowOff>0</xdr:rowOff>
    </xdr:from>
    <xdr:to>
      <xdr:col>24</xdr:col>
      <xdr:colOff>462202</xdr:colOff>
      <xdr:row>65</xdr:row>
      <xdr:rowOff>87988</xdr:rowOff>
    </xdr:to>
    <xdr:pic>
      <xdr:nvPicPr>
        <xdr:cNvPr id="12" name="Imagen 11">
          <a:extLst>
            <a:ext uri="{FF2B5EF4-FFF2-40B4-BE49-F238E27FC236}">
              <a16:creationId xmlns:a16="http://schemas.microsoft.com/office/drawing/2014/main" id="{DBFC11CB-E5B3-C9DD-2E04-E25F103225E8}"/>
            </a:ext>
          </a:extLst>
        </xdr:cNvPr>
        <xdr:cNvPicPr>
          <a:picLocks noChangeAspect="1"/>
        </xdr:cNvPicPr>
      </xdr:nvPicPr>
      <xdr:blipFill>
        <a:blip xmlns:r="http://schemas.openxmlformats.org/officeDocument/2006/relationships" r:embed="rId4"/>
        <a:stretch>
          <a:fillRect/>
        </a:stretch>
      </xdr:blipFill>
      <xdr:spPr>
        <a:xfrm>
          <a:off x="17827625" y="13636625"/>
          <a:ext cx="10780952" cy="729523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859971</xdr:colOff>
      <xdr:row>0</xdr:row>
      <xdr:rowOff>91168</xdr:rowOff>
    </xdr:from>
    <xdr:to>
      <xdr:col>1</xdr:col>
      <xdr:colOff>2206171</xdr:colOff>
      <xdr:row>0</xdr:row>
      <xdr:rowOff>766989</xdr:rowOff>
    </xdr:to>
    <xdr:pic>
      <xdr:nvPicPr>
        <xdr:cNvPr id="2" name="Imagen 1" descr="Logotipo, nombre de la empresa&#10;&#10;Descripción generada automáticamente">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4078" y="91168"/>
          <a:ext cx="1346200" cy="67582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409575</xdr:colOff>
      <xdr:row>0</xdr:row>
      <xdr:rowOff>66675</xdr:rowOff>
    </xdr:from>
    <xdr:to>
      <xdr:col>1</xdr:col>
      <xdr:colOff>1485900</xdr:colOff>
      <xdr:row>0</xdr:row>
      <xdr:rowOff>571500</xdr:rowOff>
    </xdr:to>
    <xdr:pic>
      <xdr:nvPicPr>
        <xdr:cNvPr id="3" name="Imagen 2" descr="Logotipo, nombre de la empresa&#10;&#10;Descripción generada automáticamente">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4850" y="66675"/>
          <a:ext cx="1076325" cy="5048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409575</xdr:colOff>
      <xdr:row>0</xdr:row>
      <xdr:rowOff>19051</xdr:rowOff>
    </xdr:from>
    <xdr:to>
      <xdr:col>1</xdr:col>
      <xdr:colOff>1647825</xdr:colOff>
      <xdr:row>0</xdr:row>
      <xdr:rowOff>476251</xdr:rowOff>
    </xdr:to>
    <xdr:pic>
      <xdr:nvPicPr>
        <xdr:cNvPr id="3" name="Imagen 2" descr="Logotipo, nombre de la empresa&#10;&#10;Descripción generada automáticamente">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4850" y="19051"/>
          <a:ext cx="1238250" cy="4572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409575</xdr:colOff>
      <xdr:row>0</xdr:row>
      <xdr:rowOff>19051</xdr:rowOff>
    </xdr:from>
    <xdr:to>
      <xdr:col>1</xdr:col>
      <xdr:colOff>1647825</xdr:colOff>
      <xdr:row>0</xdr:row>
      <xdr:rowOff>476251</xdr:rowOff>
    </xdr:to>
    <xdr:pic>
      <xdr:nvPicPr>
        <xdr:cNvPr id="2" name="Imagen 1" descr="Logotipo, nombre de la empresa&#10;&#10;Descripción generada automáticamente">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4850" y="19051"/>
          <a:ext cx="1238250" cy="4572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NGELA JOVANA GONZALEZ" id="{955480C3-5E29-4AEA-9B82-22767625CADF}" userId="S::angela.gonzalez.ext@previsora.gov.co::d6b55bb1-83a6-401a-9058-998d5777d5b2"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37" dT="2025-08-26T16:20:32.83" personId="{955480C3-5E29-4AEA-9B82-22767625CADF}" id="{940F28DD-8782-4298-9DE9-D6D16E4ABB25}">
    <text>Fórmula aplicada para menor valor</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41"/>
  <sheetViews>
    <sheetView showGridLines="0" topLeftCell="A3" zoomScale="85" zoomScaleNormal="85" workbookViewId="0">
      <selection activeCell="H10" sqref="H10"/>
    </sheetView>
  </sheetViews>
  <sheetFormatPr baseColWidth="10" defaultColWidth="11.453125" defaultRowHeight="14.5" x14ac:dyDescent="0.35"/>
  <cols>
    <col min="1" max="1" width="3.453125" customWidth="1"/>
    <col min="2" max="2" width="45" customWidth="1"/>
    <col min="3" max="4" width="30.54296875" customWidth="1"/>
  </cols>
  <sheetData>
    <row r="1" spans="2:5" ht="71.25" customHeight="1" thickBot="1" x14ac:dyDescent="0.4">
      <c r="B1" s="20"/>
      <c r="C1" s="140" t="s">
        <v>0</v>
      </c>
      <c r="D1" s="141"/>
    </row>
    <row r="2" spans="2:5" ht="6.65" customHeight="1" x14ac:dyDescent="0.35">
      <c r="D2" s="70"/>
    </row>
    <row r="3" spans="2:5" ht="41.25" customHeight="1" x14ac:dyDescent="0.35">
      <c r="B3" s="142" t="s">
        <v>1</v>
      </c>
      <c r="C3" s="143"/>
      <c r="D3" s="144"/>
    </row>
    <row r="4" spans="2:5" ht="5.15" customHeight="1" thickBot="1" x14ac:dyDescent="0.4">
      <c r="D4" s="70"/>
    </row>
    <row r="5" spans="2:5" ht="23.5" customHeight="1" thickTop="1" x14ac:dyDescent="0.35">
      <c r="B5" s="13" t="s">
        <v>2</v>
      </c>
      <c r="C5" s="31" t="s">
        <v>3</v>
      </c>
      <c r="D5" s="14" t="s">
        <v>81</v>
      </c>
      <c r="E5" s="1"/>
    </row>
    <row r="6" spans="2:5" ht="23.5" customHeight="1" x14ac:dyDescent="0.35">
      <c r="B6" s="9" t="s">
        <v>4</v>
      </c>
      <c r="C6" s="30">
        <v>437.5</v>
      </c>
      <c r="D6" s="3">
        <f>+Económico!C79</f>
        <v>437.5</v>
      </c>
    </row>
    <row r="7" spans="2:5" ht="23.5" customHeight="1" x14ac:dyDescent="0.35">
      <c r="B7" s="9" t="s">
        <v>5</v>
      </c>
      <c r="C7" s="30">
        <v>400</v>
      </c>
      <c r="D7" s="3">
        <f>+'Condiciones Adicionales'!G16</f>
        <v>370</v>
      </c>
    </row>
    <row r="8" spans="2:5" ht="23.5" customHeight="1" x14ac:dyDescent="0.35">
      <c r="B8" s="9" t="s">
        <v>6</v>
      </c>
      <c r="C8" s="30">
        <v>50</v>
      </c>
      <c r="D8" s="3">
        <v>50</v>
      </c>
    </row>
    <row r="9" spans="2:5" ht="23.5" customHeight="1" x14ac:dyDescent="0.35">
      <c r="B9" s="11" t="s">
        <v>7</v>
      </c>
      <c r="C9" s="32">
        <v>100</v>
      </c>
      <c r="D9" s="139" cm="1">
        <f t="array" ref="D9:E9">+'Apoyo Industria Nacional'!C6:D6</f>
        <v>100</v>
      </c>
      <c r="E9">
        <v>0</v>
      </c>
    </row>
    <row r="10" spans="2:5" ht="23.5" customHeight="1" x14ac:dyDescent="0.35">
      <c r="B10" s="11" t="s">
        <v>8</v>
      </c>
      <c r="C10" s="32">
        <v>2.5</v>
      </c>
      <c r="D10" s="12" cm="1">
        <f t="array" ref="D10:E10">+'Emprendimiento Mujeres'!C6:D6</f>
        <v>2.5</v>
      </c>
      <c r="E10">
        <v>0</v>
      </c>
    </row>
    <row r="11" spans="2:5" ht="23.5" customHeight="1" x14ac:dyDescent="0.35">
      <c r="B11" s="11" t="s">
        <v>9</v>
      </c>
      <c r="C11" s="32">
        <v>10</v>
      </c>
      <c r="D11" s="139" cm="1">
        <f t="array" ref="D11:E11">+'Trabajadores en condición disca'!C6:D6</f>
        <v>0</v>
      </c>
      <c r="E11">
        <v>0</v>
      </c>
    </row>
    <row r="12" spans="2:5" ht="19" thickBot="1" x14ac:dyDescent="0.4">
      <c r="B12" s="16" t="s">
        <v>10</v>
      </c>
      <c r="C12" s="69">
        <f>SUM(C6:C11)</f>
        <v>1000</v>
      </c>
      <c r="D12" s="132">
        <f>SUM(D6:D11)</f>
        <v>960</v>
      </c>
    </row>
    <row r="13" spans="2:5" ht="15" thickTop="1" x14ac:dyDescent="0.35">
      <c r="D13" s="133"/>
    </row>
    <row r="15" spans="2:5" x14ac:dyDescent="0.35">
      <c r="B15" s="5" t="s">
        <v>11</v>
      </c>
    </row>
    <row r="17" spans="2:6" hidden="1" x14ac:dyDescent="0.35"/>
    <row r="18" spans="2:6" ht="14.5" hidden="1" customHeight="1" x14ac:dyDescent="0.35">
      <c r="B18" s="5"/>
      <c r="C18" s="5"/>
      <c r="D18" s="5"/>
      <c r="E18" s="6"/>
      <c r="F18" s="5"/>
    </row>
    <row r="19" spans="2:6" ht="14.5" hidden="1" customHeight="1" x14ac:dyDescent="0.35">
      <c r="B19" s="146" t="s">
        <v>12</v>
      </c>
      <c r="C19" s="146"/>
      <c r="D19" s="71"/>
      <c r="E19" s="6"/>
      <c r="F19" s="5"/>
    </row>
    <row r="20" spans="2:6" ht="14.5" hidden="1" customHeight="1" x14ac:dyDescent="0.35">
      <c r="B20" s="147" t="s">
        <v>13</v>
      </c>
      <c r="C20" s="147"/>
      <c r="D20" s="6"/>
      <c r="E20" s="7"/>
      <c r="F20" s="5"/>
    </row>
    <row r="21" spans="2:6" ht="18.649999999999999" hidden="1" customHeight="1" x14ac:dyDescent="0.35">
      <c r="B21" s="145" t="s">
        <v>14</v>
      </c>
      <c r="C21" s="145"/>
      <c r="D21" s="7"/>
      <c r="E21" s="6"/>
      <c r="F21" s="5"/>
    </row>
    <row r="22" spans="2:6" ht="14.5" hidden="1" customHeight="1" x14ac:dyDescent="0.35">
      <c r="B22" s="5"/>
      <c r="C22" s="5"/>
      <c r="D22" s="5"/>
      <c r="E22" s="6"/>
      <c r="F22" s="5"/>
    </row>
    <row r="23" spans="2:6" hidden="1" x14ac:dyDescent="0.35">
      <c r="B23" s="5"/>
      <c r="C23" s="5"/>
      <c r="D23" s="5"/>
      <c r="E23" s="5"/>
      <c r="F23" s="5"/>
    </row>
    <row r="24" spans="2:6" ht="14.5" hidden="1" customHeight="1" x14ac:dyDescent="0.35">
      <c r="B24" s="146" t="s">
        <v>12</v>
      </c>
      <c r="C24" s="146"/>
      <c r="D24" s="71"/>
      <c r="E24" s="5"/>
      <c r="F24" s="5"/>
    </row>
    <row r="25" spans="2:6" ht="14.5" hidden="1" customHeight="1" x14ac:dyDescent="0.35">
      <c r="B25" s="147" t="s">
        <v>15</v>
      </c>
      <c r="C25" s="147"/>
      <c r="D25" s="6"/>
      <c r="E25" s="5"/>
      <c r="F25" s="5"/>
    </row>
    <row r="26" spans="2:6" ht="14.5" hidden="1" customHeight="1" x14ac:dyDescent="0.35">
      <c r="B26" s="145" t="s">
        <v>16</v>
      </c>
      <c r="C26" s="145"/>
      <c r="D26" s="7"/>
      <c r="E26" s="5"/>
      <c r="F26" s="5"/>
    </row>
    <row r="27" spans="2:6" ht="14.5" hidden="1" customHeight="1" x14ac:dyDescent="0.35">
      <c r="B27" s="5"/>
      <c r="C27" s="5"/>
      <c r="D27" s="5"/>
      <c r="E27" s="5"/>
      <c r="F27" s="5"/>
    </row>
    <row r="28" spans="2:6" hidden="1" x14ac:dyDescent="0.35">
      <c r="B28" s="5"/>
      <c r="C28" s="5"/>
      <c r="D28" s="5"/>
      <c r="E28" s="5"/>
      <c r="F28" s="5"/>
    </row>
    <row r="29" spans="2:6" hidden="1" x14ac:dyDescent="0.35">
      <c r="B29" s="5"/>
      <c r="C29" s="5"/>
      <c r="D29" s="5"/>
      <c r="E29" s="5"/>
      <c r="F29" s="5"/>
    </row>
    <row r="30" spans="2:6" hidden="1" x14ac:dyDescent="0.35">
      <c r="B30" s="5"/>
      <c r="C30" s="5"/>
      <c r="D30" s="5"/>
      <c r="E30" s="5"/>
      <c r="F30" s="5"/>
    </row>
    <row r="31" spans="2:6" x14ac:dyDescent="0.35">
      <c r="B31" s="5"/>
      <c r="C31" s="5"/>
      <c r="D31" s="5"/>
      <c r="E31" s="5"/>
      <c r="F31" s="5"/>
    </row>
    <row r="32" spans="2:6" x14ac:dyDescent="0.35">
      <c r="B32" s="5"/>
      <c r="C32" s="5"/>
      <c r="D32" s="5"/>
      <c r="E32" s="5"/>
      <c r="F32" s="5"/>
    </row>
    <row r="33" spans="2:6" x14ac:dyDescent="0.35">
      <c r="B33" s="5"/>
      <c r="C33" s="5"/>
      <c r="D33" s="5"/>
      <c r="E33" s="5"/>
      <c r="F33" s="5"/>
    </row>
    <row r="34" spans="2:6" x14ac:dyDescent="0.35">
      <c r="B34" s="5"/>
      <c r="C34" s="5"/>
      <c r="D34" s="5"/>
      <c r="E34" s="5"/>
      <c r="F34" s="5"/>
    </row>
    <row r="35" spans="2:6" x14ac:dyDescent="0.35">
      <c r="B35" s="5"/>
      <c r="C35" s="5"/>
      <c r="D35" s="5"/>
      <c r="E35" s="5"/>
      <c r="F35" s="5"/>
    </row>
    <row r="36" spans="2:6" x14ac:dyDescent="0.35">
      <c r="B36" s="5"/>
      <c r="C36" s="5"/>
      <c r="D36" s="5"/>
      <c r="E36" s="5"/>
      <c r="F36" s="5"/>
    </row>
    <row r="37" spans="2:6" x14ac:dyDescent="0.35">
      <c r="B37" s="5"/>
      <c r="C37" s="5"/>
      <c r="D37" s="5"/>
      <c r="E37" s="5"/>
      <c r="F37" s="5"/>
    </row>
    <row r="38" spans="2:6" x14ac:dyDescent="0.35">
      <c r="B38" s="5"/>
      <c r="C38" s="5"/>
      <c r="D38" s="5"/>
      <c r="E38" s="5"/>
      <c r="F38" s="5"/>
    </row>
    <row r="39" spans="2:6" x14ac:dyDescent="0.35">
      <c r="B39" s="5"/>
      <c r="C39" s="5"/>
      <c r="D39" s="5"/>
      <c r="E39" s="5"/>
      <c r="F39" s="5"/>
    </row>
    <row r="40" spans="2:6" x14ac:dyDescent="0.35">
      <c r="B40" s="5"/>
      <c r="C40" s="5"/>
      <c r="D40" s="5"/>
      <c r="E40" s="5"/>
      <c r="F40" s="5"/>
    </row>
    <row r="41" spans="2:6" x14ac:dyDescent="0.35">
      <c r="B41" s="5"/>
      <c r="C41" s="5"/>
      <c r="D41" s="5"/>
      <c r="E41" s="5"/>
      <c r="F41" s="5"/>
    </row>
  </sheetData>
  <mergeCells count="8">
    <mergeCell ref="C1:D1"/>
    <mergeCell ref="B3:D3"/>
    <mergeCell ref="B26:C26"/>
    <mergeCell ref="B24:C24"/>
    <mergeCell ref="B25:C25"/>
    <mergeCell ref="B19:C19"/>
    <mergeCell ref="B20:C20"/>
    <mergeCell ref="B21:C21"/>
  </mergeCells>
  <printOptions horizontalCentered="1" verticalCentered="1"/>
  <pageMargins left="0.70866141732283472" right="0.70866141732283472" top="0.74803149606299213" bottom="0.74803149606299213" header="0.31496062992125984" footer="0.31496062992125984"/>
  <pageSetup scale="85" orientation="landscape" r:id="rId1"/>
  <headerFooter>
    <oddFooter>&amp;C_x000D_&amp;1#&amp;"Calibri"&amp;10&amp;K008000 DOCUMENTO PÚBLICO</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6F745-132B-4BCA-B185-2C0892EB76B7}">
  <dimension ref="A1:C11"/>
  <sheetViews>
    <sheetView topLeftCell="A3" zoomScale="85" zoomScaleNormal="85" workbookViewId="0">
      <selection activeCell="B6" sqref="B6"/>
    </sheetView>
  </sheetViews>
  <sheetFormatPr baseColWidth="10" defaultRowHeight="14.5" x14ac:dyDescent="0.35"/>
  <cols>
    <col min="1" max="1" width="52.54296875" customWidth="1"/>
    <col min="2" max="2" width="21.81640625" style="65" customWidth="1"/>
    <col min="3" max="3" width="58.36328125" customWidth="1"/>
  </cols>
  <sheetData>
    <row r="1" spans="1:3" ht="16" thickBot="1" x14ac:dyDescent="0.4">
      <c r="A1" s="20"/>
      <c r="B1" s="148"/>
      <c r="C1" s="149"/>
    </row>
    <row r="2" spans="1:3" ht="15" thickBot="1" x14ac:dyDescent="0.4"/>
    <row r="3" spans="1:3" ht="15" thickBot="1" x14ac:dyDescent="0.4">
      <c r="A3" s="150" t="s">
        <v>1</v>
      </c>
      <c r="B3" s="151"/>
      <c r="C3" s="152"/>
    </row>
    <row r="4" spans="1:3" ht="15" thickBot="1" x14ac:dyDescent="0.4"/>
    <row r="5" spans="1:3" ht="15" thickTop="1" x14ac:dyDescent="0.35">
      <c r="A5" s="13" t="s">
        <v>2</v>
      </c>
      <c r="B5" s="66" t="s">
        <v>71</v>
      </c>
      <c r="C5" s="15" t="s">
        <v>72</v>
      </c>
    </row>
    <row r="6" spans="1:3" ht="182" customHeight="1" x14ac:dyDescent="0.35">
      <c r="A6" s="59" t="s">
        <v>73</v>
      </c>
      <c r="B6" s="67" t="s">
        <v>76</v>
      </c>
      <c r="C6" s="63" t="s">
        <v>79</v>
      </c>
    </row>
    <row r="7" spans="1:3" ht="174" x14ac:dyDescent="0.35">
      <c r="A7" s="58" t="s">
        <v>75</v>
      </c>
      <c r="B7" s="61" t="s">
        <v>74</v>
      </c>
      <c r="C7" s="64" t="s">
        <v>74</v>
      </c>
    </row>
    <row r="8" spans="1:3" ht="116" x14ac:dyDescent="0.35">
      <c r="A8" s="58" t="s">
        <v>77</v>
      </c>
      <c r="B8" s="67" t="s">
        <v>76</v>
      </c>
      <c r="C8" s="62" t="s">
        <v>80</v>
      </c>
    </row>
    <row r="9" spans="1:3" ht="159.5" x14ac:dyDescent="0.35">
      <c r="A9" s="60" t="s">
        <v>78</v>
      </c>
      <c r="B9" s="64" t="s">
        <v>74</v>
      </c>
      <c r="C9" s="64" t="s">
        <v>74</v>
      </c>
    </row>
    <row r="10" spans="1:3" ht="19" thickBot="1" x14ac:dyDescent="0.4">
      <c r="A10" s="16"/>
      <c r="B10" s="68"/>
      <c r="C10" s="17"/>
    </row>
    <row r="11" spans="1:3" ht="15" thickTop="1" x14ac:dyDescent="0.35"/>
  </sheetData>
  <mergeCells count="2">
    <mergeCell ref="B1:C1"/>
    <mergeCell ref="A3:C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I79"/>
  <sheetViews>
    <sheetView showGridLines="0" tabSelected="1" topLeftCell="A61" zoomScale="50" zoomScaleNormal="50" workbookViewId="0">
      <selection activeCell="J53" sqref="J53:K53"/>
    </sheetView>
  </sheetViews>
  <sheetFormatPr baseColWidth="10" defaultColWidth="11.453125" defaultRowHeight="14.5" x14ac:dyDescent="0.35"/>
  <cols>
    <col min="1" max="1" width="3.1796875" customWidth="1"/>
    <col min="2" max="2" width="33.54296875" customWidth="1"/>
    <col min="3" max="3" width="21.453125" style="2" customWidth="1"/>
    <col min="4" max="4" width="29.54296875" style="2" customWidth="1"/>
    <col min="5" max="5" width="40" style="2" customWidth="1"/>
    <col min="6" max="6" width="25.81640625" customWidth="1"/>
    <col min="7" max="7" width="27.08984375" customWidth="1"/>
    <col min="8" max="8" width="24.453125" customWidth="1"/>
    <col min="9" max="9" width="27.1796875" customWidth="1"/>
  </cols>
  <sheetData>
    <row r="1" spans="2:7" ht="59.15" customHeight="1" x14ac:dyDescent="0.35">
      <c r="B1" s="21"/>
      <c r="C1" s="153" t="s">
        <v>17</v>
      </c>
      <c r="D1" s="154"/>
      <c r="E1" s="154"/>
    </row>
    <row r="2" spans="2:7" ht="27.75" customHeight="1" x14ac:dyDescent="0.35">
      <c r="B2" s="155" t="s">
        <v>1</v>
      </c>
      <c r="C2" s="156"/>
      <c r="D2" s="156"/>
      <c r="E2" s="156"/>
    </row>
    <row r="3" spans="2:7" ht="7.5" customHeight="1" thickBot="1" x14ac:dyDescent="0.4"/>
    <row r="4" spans="2:7" ht="22.5" customHeight="1" thickBot="1" x14ac:dyDescent="0.4">
      <c r="B4" s="50"/>
      <c r="C4" s="173" t="s">
        <v>71</v>
      </c>
      <c r="D4" s="174"/>
      <c r="E4" s="174"/>
      <c r="F4" s="175"/>
    </row>
    <row r="5" spans="2:7" ht="52.5" customHeight="1" thickBot="1" x14ac:dyDescent="0.4">
      <c r="B5" s="50"/>
      <c r="C5" s="52" t="s">
        <v>18</v>
      </c>
      <c r="D5" s="52" t="s">
        <v>99</v>
      </c>
      <c r="E5" s="52" t="s">
        <v>19</v>
      </c>
      <c r="F5" s="53" t="s">
        <v>20</v>
      </c>
    </row>
    <row r="6" spans="2:7" ht="43.5" x14ac:dyDescent="0.35">
      <c r="B6" s="83" t="s">
        <v>21</v>
      </c>
      <c r="C6" s="84">
        <v>11370657960</v>
      </c>
      <c r="D6" s="85">
        <f>+C6*19%</f>
        <v>2160425012.4000001</v>
      </c>
      <c r="E6" s="84">
        <f>+D6+C6</f>
        <v>13531082972.4</v>
      </c>
      <c r="F6" s="176">
        <v>213</v>
      </c>
      <c r="G6" s="57"/>
    </row>
    <row r="7" spans="2:7" ht="29" x14ac:dyDescent="0.35">
      <c r="B7" s="89" t="s">
        <v>22</v>
      </c>
      <c r="C7" s="90">
        <v>1308869640</v>
      </c>
      <c r="D7" s="91">
        <f t="shared" ref="D7:D9" si="0">+C7*19%</f>
        <v>248685231.59999999</v>
      </c>
      <c r="E7" s="92">
        <f t="shared" ref="E7:E9" si="1">+D7+C7</f>
        <v>1557554871.5999999</v>
      </c>
      <c r="F7" s="176"/>
    </row>
    <row r="8" spans="2:7" ht="43.5" x14ac:dyDescent="0.35">
      <c r="B8" s="93" t="s">
        <v>23</v>
      </c>
      <c r="C8" s="86">
        <f>C6+C7</f>
        <v>12679527600</v>
      </c>
      <c r="D8" s="85">
        <f t="shared" si="0"/>
        <v>2409110244</v>
      </c>
      <c r="E8" s="84">
        <f t="shared" si="1"/>
        <v>15088637844</v>
      </c>
      <c r="F8" s="176"/>
    </row>
    <row r="9" spans="2:7" ht="29" x14ac:dyDescent="0.35">
      <c r="B9" s="94" t="s">
        <v>24</v>
      </c>
      <c r="C9" s="87">
        <v>12725113644</v>
      </c>
      <c r="D9" s="85">
        <f t="shared" si="0"/>
        <v>2417771592.3600001</v>
      </c>
      <c r="E9" s="84">
        <f t="shared" si="1"/>
        <v>15142885236.360001</v>
      </c>
      <c r="F9" s="176"/>
    </row>
    <row r="10" spans="2:7" x14ac:dyDescent="0.35">
      <c r="B10" s="94" t="s">
        <v>139</v>
      </c>
      <c r="C10" s="95">
        <f>+C9-C8</f>
        <v>45586044</v>
      </c>
      <c r="D10" s="95">
        <f t="shared" ref="D10:E10" si="2">+D9-D8</f>
        <v>8661348.3600001335</v>
      </c>
      <c r="E10" s="95">
        <f t="shared" si="2"/>
        <v>54247392.36000061</v>
      </c>
      <c r="F10" s="176"/>
    </row>
    <row r="11" spans="2:7" x14ac:dyDescent="0.35">
      <c r="B11" s="46"/>
      <c r="C11" s="47"/>
      <c r="D11" s="56"/>
      <c r="E11" s="48"/>
    </row>
    <row r="12" spans="2:7" ht="18" customHeight="1" x14ac:dyDescent="0.35">
      <c r="B12" s="46"/>
      <c r="C12" s="47"/>
      <c r="D12" s="49"/>
      <c r="E12" s="48"/>
    </row>
    <row r="13" spans="2:7" ht="45" x14ac:dyDescent="0.35">
      <c r="B13" s="73" t="s">
        <v>85</v>
      </c>
      <c r="C13" s="73" t="s">
        <v>86</v>
      </c>
      <c r="D13" s="73" t="s">
        <v>87</v>
      </c>
      <c r="E13" s="48"/>
    </row>
    <row r="14" spans="2:7" ht="18" customHeight="1" x14ac:dyDescent="0.35">
      <c r="B14" s="74" t="s">
        <v>88</v>
      </c>
      <c r="C14" s="72">
        <v>269662</v>
      </c>
      <c r="D14" s="72">
        <f>(C14*19%)+C14</f>
        <v>320897.78000000003</v>
      </c>
      <c r="E14" s="48"/>
    </row>
    <row r="15" spans="2:7" ht="18" customHeight="1" x14ac:dyDescent="0.35">
      <c r="B15" s="74" t="s">
        <v>89</v>
      </c>
      <c r="C15" s="72">
        <v>327980</v>
      </c>
      <c r="D15" s="72">
        <f t="shared" ref="D15:D18" si="3">(C15*19%)+C15</f>
        <v>390296.2</v>
      </c>
      <c r="E15" s="48"/>
    </row>
    <row r="16" spans="2:7" ht="18" customHeight="1" x14ac:dyDescent="0.35">
      <c r="B16" s="74" t="s">
        <v>90</v>
      </c>
      <c r="C16" s="72">
        <v>314910</v>
      </c>
      <c r="D16" s="72">
        <f t="shared" si="3"/>
        <v>374742.9</v>
      </c>
      <c r="E16" s="48"/>
    </row>
    <row r="17" spans="2:7" ht="18" customHeight="1" x14ac:dyDescent="0.35">
      <c r="B17" s="76" t="s">
        <v>91</v>
      </c>
      <c r="C17" s="72">
        <v>283208</v>
      </c>
      <c r="D17" s="72">
        <f t="shared" si="3"/>
        <v>337017.52</v>
      </c>
      <c r="E17" s="48"/>
    </row>
    <row r="18" spans="2:7" ht="18" customHeight="1" x14ac:dyDescent="0.35">
      <c r="B18" s="76" t="s">
        <v>92</v>
      </c>
      <c r="C18" s="72">
        <v>39706</v>
      </c>
      <c r="D18" s="72">
        <f t="shared" si="3"/>
        <v>47250.14</v>
      </c>
      <c r="E18" s="48"/>
    </row>
    <row r="19" spans="2:7" ht="18" customHeight="1" x14ac:dyDescent="0.35">
      <c r="B19" s="46"/>
      <c r="C19" s="47"/>
      <c r="D19" s="49"/>
      <c r="E19" s="48"/>
    </row>
    <row r="21" spans="2:7" ht="119.5" customHeight="1" x14ac:dyDescent="0.35">
      <c r="B21" s="73" t="s">
        <v>85</v>
      </c>
      <c r="C21" s="77" t="s">
        <v>93</v>
      </c>
      <c r="D21" s="73" t="s">
        <v>94</v>
      </c>
      <c r="E21" s="78" t="s">
        <v>95</v>
      </c>
      <c r="F21" s="73" t="s">
        <v>96</v>
      </c>
      <c r="G21" s="73" t="s">
        <v>97</v>
      </c>
    </row>
    <row r="22" spans="2:7" ht="15" x14ac:dyDescent="0.35">
      <c r="B22" s="74" t="s">
        <v>88</v>
      </c>
      <c r="C22" s="79">
        <v>1050</v>
      </c>
      <c r="D22" s="75">
        <f>+C14</f>
        <v>269662</v>
      </c>
      <c r="E22" s="75">
        <f>+D22*C22</f>
        <v>283145100</v>
      </c>
      <c r="F22" s="157">
        <v>36</v>
      </c>
      <c r="G22" s="75">
        <f>+F22*E22</f>
        <v>10193223600</v>
      </c>
    </row>
    <row r="23" spans="2:7" ht="15" x14ac:dyDescent="0.35">
      <c r="B23" s="74" t="s">
        <v>89</v>
      </c>
      <c r="C23" s="79">
        <v>93</v>
      </c>
      <c r="D23" s="75">
        <f>+C15</f>
        <v>327980</v>
      </c>
      <c r="E23" s="75">
        <f t="shared" ref="E23:E24" si="4">+D23*C23</f>
        <v>30502140</v>
      </c>
      <c r="F23" s="158"/>
      <c r="G23" s="75">
        <f>+F22*E23</f>
        <v>1098077040</v>
      </c>
    </row>
    <row r="24" spans="2:7" ht="15" x14ac:dyDescent="0.35">
      <c r="B24" s="74" t="s">
        <v>90</v>
      </c>
      <c r="C24" s="79">
        <v>7</v>
      </c>
      <c r="D24" s="75">
        <f>+C16</f>
        <v>314910</v>
      </c>
      <c r="E24" s="75">
        <f t="shared" si="4"/>
        <v>2204370</v>
      </c>
      <c r="F24" s="158"/>
      <c r="G24" s="75">
        <f>+F22*E24</f>
        <v>79357320</v>
      </c>
    </row>
    <row r="25" spans="2:7" ht="29" customHeight="1" x14ac:dyDescent="0.35">
      <c r="B25" s="159" t="s">
        <v>98</v>
      </c>
      <c r="C25" s="160"/>
      <c r="D25" s="160"/>
      <c r="E25" s="160"/>
      <c r="F25" s="160"/>
      <c r="G25" s="80">
        <f>SUM(G22:G24)</f>
        <v>11370657960</v>
      </c>
    </row>
    <row r="26" spans="2:7" ht="15" x14ac:dyDescent="0.35">
      <c r="B26" s="161" t="s">
        <v>99</v>
      </c>
      <c r="C26" s="162"/>
      <c r="D26" s="162"/>
      <c r="E26" s="162"/>
      <c r="F26" s="163"/>
      <c r="G26" s="80">
        <f>+G25*19%</f>
        <v>2160425012.4000001</v>
      </c>
    </row>
    <row r="27" spans="2:7" ht="15" x14ac:dyDescent="0.35">
      <c r="B27" s="178" t="s">
        <v>100</v>
      </c>
      <c r="C27" s="179"/>
      <c r="D27" s="179"/>
      <c r="E27" s="179"/>
      <c r="F27" s="179"/>
      <c r="G27" s="80">
        <f>+G26+G25</f>
        <v>13531082972.4</v>
      </c>
    </row>
    <row r="28" spans="2:7" ht="15.5" x14ac:dyDescent="0.35">
      <c r="B28" s="170" t="s">
        <v>101</v>
      </c>
      <c r="C28" s="171"/>
      <c r="D28" s="171"/>
      <c r="E28" s="171"/>
      <c r="F28" s="172"/>
      <c r="G28" s="81">
        <v>1557554872</v>
      </c>
    </row>
    <row r="29" spans="2:7" ht="15.5" x14ac:dyDescent="0.35">
      <c r="B29" s="170" t="s">
        <v>102</v>
      </c>
      <c r="C29" s="171"/>
      <c r="D29" s="171"/>
      <c r="E29" s="171"/>
      <c r="F29" s="172"/>
      <c r="G29" s="82">
        <f>+G28+G27</f>
        <v>15088637844.4</v>
      </c>
    </row>
    <row r="30" spans="2:7" ht="15.5" x14ac:dyDescent="0.35">
      <c r="B30" s="97"/>
      <c r="C30" s="97"/>
      <c r="D30" s="97"/>
      <c r="E30" s="97"/>
      <c r="F30" s="97"/>
      <c r="G30" s="98"/>
    </row>
    <row r="31" spans="2:7" ht="15" thickBot="1" x14ac:dyDescent="0.4"/>
    <row r="32" spans="2:7" ht="44" thickBot="1" x14ac:dyDescent="0.4">
      <c r="B32" s="50"/>
      <c r="C32" s="52" t="s">
        <v>18</v>
      </c>
      <c r="D32" s="52" t="s">
        <v>99</v>
      </c>
      <c r="E32" s="52" t="s">
        <v>19</v>
      </c>
      <c r="F32" s="53" t="s">
        <v>20</v>
      </c>
    </row>
    <row r="33" spans="2:9" ht="29" x14ac:dyDescent="0.35">
      <c r="B33" s="54" t="s">
        <v>25</v>
      </c>
      <c r="C33" s="72">
        <f>+I69</f>
        <v>11070116376</v>
      </c>
      <c r="D33" s="96">
        <f>+C33*19%</f>
        <v>2103322111.4400001</v>
      </c>
      <c r="E33" s="127">
        <f>+D33+C33</f>
        <v>13173438487.440001</v>
      </c>
      <c r="F33" s="177">
        <v>224.5</v>
      </c>
    </row>
    <row r="34" spans="2:9" x14ac:dyDescent="0.35">
      <c r="B34" s="43" t="s">
        <v>26</v>
      </c>
      <c r="C34" s="72">
        <v>2083982746</v>
      </c>
      <c r="D34" s="96">
        <f t="shared" ref="D34:D36" si="5">+C34*19%</f>
        <v>395956721.74000001</v>
      </c>
      <c r="E34" s="127">
        <f t="shared" ref="E34:E36" si="6">+D34+C34</f>
        <v>2479939467.7399998</v>
      </c>
      <c r="F34" s="177"/>
    </row>
    <row r="35" spans="2:9" ht="29" x14ac:dyDescent="0.35">
      <c r="B35" s="43" t="s">
        <v>27</v>
      </c>
      <c r="C35" s="72">
        <f>C33+C34</f>
        <v>13154099122</v>
      </c>
      <c r="D35" s="96">
        <f t="shared" si="5"/>
        <v>2499278833.1799998</v>
      </c>
      <c r="E35" s="127">
        <f t="shared" si="6"/>
        <v>15653377955.18</v>
      </c>
      <c r="F35" s="177"/>
    </row>
    <row r="36" spans="2:9" ht="29" x14ac:dyDescent="0.35">
      <c r="B36" s="94" t="s">
        <v>28</v>
      </c>
      <c r="C36" s="72">
        <v>13198557389</v>
      </c>
      <c r="D36" s="96">
        <f t="shared" si="5"/>
        <v>2507725903.9099998</v>
      </c>
      <c r="E36" s="127">
        <f t="shared" si="6"/>
        <v>15706283292.91</v>
      </c>
      <c r="F36" s="177"/>
    </row>
    <row r="37" spans="2:9" x14ac:dyDescent="0.35">
      <c r="B37" s="94" t="s">
        <v>139</v>
      </c>
      <c r="C37" s="128">
        <f>+C36-C35</f>
        <v>44458267</v>
      </c>
      <c r="D37" s="128">
        <f t="shared" ref="D37:E37" si="7">+D36-D35</f>
        <v>8447070.7300000191</v>
      </c>
      <c r="E37" s="128">
        <f t="shared" si="7"/>
        <v>52905337.729999542</v>
      </c>
      <c r="F37" s="177"/>
    </row>
    <row r="38" spans="2:9" ht="15" thickBot="1" x14ac:dyDescent="0.4"/>
    <row r="39" spans="2:9" ht="43.5" x14ac:dyDescent="0.35">
      <c r="B39" s="51" t="s">
        <v>140</v>
      </c>
      <c r="C39" s="55">
        <f>+C35+C8</f>
        <v>25833626722</v>
      </c>
      <c r="D39" s="129">
        <f>++C39*19%</f>
        <v>4908389077.1800003</v>
      </c>
      <c r="E39" s="88">
        <f>+D39+C39</f>
        <v>30742015799.18</v>
      </c>
    </row>
    <row r="40" spans="2:9" ht="15" thickBot="1" x14ac:dyDescent="0.4">
      <c r="B40" s="44" t="s">
        <v>30</v>
      </c>
      <c r="C40" s="45"/>
      <c r="D40" s="130"/>
      <c r="E40" s="88">
        <v>30849168529</v>
      </c>
    </row>
    <row r="41" spans="2:9" x14ac:dyDescent="0.35">
      <c r="D41" s="94" t="s">
        <v>139</v>
      </c>
      <c r="E41" s="131">
        <f>+E40-E39</f>
        <v>107152729.81999969</v>
      </c>
    </row>
    <row r="42" spans="2:9" ht="15" thickBot="1" x14ac:dyDescent="0.4"/>
    <row r="43" spans="2:9" ht="71" thickBot="1" x14ac:dyDescent="0.4">
      <c r="B43" s="106" t="s">
        <v>103</v>
      </c>
      <c r="C43" s="101" t="s">
        <v>104</v>
      </c>
      <c r="D43" s="100" t="s">
        <v>105</v>
      </c>
      <c r="E43" s="100" t="s">
        <v>99</v>
      </c>
      <c r="F43" s="102" t="s">
        <v>106</v>
      </c>
      <c r="G43" s="99" t="s">
        <v>137</v>
      </c>
      <c r="H43" s="109" t="s">
        <v>96</v>
      </c>
      <c r="I43" s="99" t="s">
        <v>138</v>
      </c>
    </row>
    <row r="44" spans="2:9" ht="40" customHeight="1" x14ac:dyDescent="0.35">
      <c r="B44" s="110" t="s">
        <v>107</v>
      </c>
      <c r="C44" s="112">
        <v>1</v>
      </c>
      <c r="D44" s="120">
        <v>16794989</v>
      </c>
      <c r="E44" s="124">
        <f>+D44*19%</f>
        <v>3191047.91</v>
      </c>
      <c r="F44" s="125">
        <f>+E44+D44</f>
        <v>19986036.91</v>
      </c>
      <c r="G44" s="126">
        <f>+D44*C44</f>
        <v>16794989</v>
      </c>
      <c r="H44" s="167">
        <v>38</v>
      </c>
      <c r="I44" s="119">
        <f>+G44*$H$44</f>
        <v>638209582</v>
      </c>
    </row>
    <row r="45" spans="2:9" ht="27.5" customHeight="1" thickBot="1" x14ac:dyDescent="0.4">
      <c r="B45" s="111" t="s">
        <v>108</v>
      </c>
      <c r="C45" s="112">
        <v>7</v>
      </c>
      <c r="D45" s="121">
        <v>5263644</v>
      </c>
      <c r="E45" s="124">
        <f t="shared" ref="E45:E68" si="8">+D45*19%</f>
        <v>1000092.36</v>
      </c>
      <c r="F45" s="125">
        <f t="shared" ref="F45:F68" si="9">+E45+D45</f>
        <v>6263736.3600000003</v>
      </c>
      <c r="G45" s="126">
        <f t="shared" ref="G45:G65" si="10">+D45*C45</f>
        <v>36845508</v>
      </c>
      <c r="H45" s="168"/>
      <c r="I45" s="119">
        <f t="shared" ref="I45:I65" si="11">+G45*$H$44</f>
        <v>1400129304</v>
      </c>
    </row>
    <row r="46" spans="2:9" ht="41" thickBot="1" x14ac:dyDescent="0.4">
      <c r="B46" s="103" t="s">
        <v>109</v>
      </c>
      <c r="C46" s="104">
        <v>6</v>
      </c>
      <c r="D46" s="122">
        <v>5677018</v>
      </c>
      <c r="E46" s="124">
        <f t="shared" si="8"/>
        <v>1078633.42</v>
      </c>
      <c r="F46" s="125">
        <f t="shared" si="9"/>
        <v>6755651.4199999999</v>
      </c>
      <c r="G46" s="126">
        <f t="shared" si="10"/>
        <v>34062108</v>
      </c>
      <c r="H46" s="168"/>
      <c r="I46" s="119">
        <f t="shared" si="11"/>
        <v>1294360104</v>
      </c>
    </row>
    <row r="47" spans="2:9" ht="27.5" thickBot="1" x14ac:dyDescent="0.4">
      <c r="B47" s="103" t="s">
        <v>110</v>
      </c>
      <c r="C47" s="104">
        <v>1</v>
      </c>
      <c r="D47" s="122">
        <v>5716839</v>
      </c>
      <c r="E47" s="124">
        <f t="shared" si="8"/>
        <v>1086199.4099999999</v>
      </c>
      <c r="F47" s="125">
        <f t="shared" si="9"/>
        <v>6803038.4100000001</v>
      </c>
      <c r="G47" s="126">
        <f t="shared" si="10"/>
        <v>5716839</v>
      </c>
      <c r="H47" s="168"/>
      <c r="I47" s="119">
        <f t="shared" si="11"/>
        <v>217239882</v>
      </c>
    </row>
    <row r="48" spans="2:9" ht="27.5" thickBot="1" x14ac:dyDescent="0.4">
      <c r="B48" s="103" t="s">
        <v>111</v>
      </c>
      <c r="C48" s="104">
        <v>1</v>
      </c>
      <c r="D48" s="122">
        <v>5646688</v>
      </c>
      <c r="E48" s="124">
        <f t="shared" si="8"/>
        <v>1072870.72</v>
      </c>
      <c r="F48" s="125">
        <f t="shared" si="9"/>
        <v>6719558.7199999997</v>
      </c>
      <c r="G48" s="126">
        <f t="shared" si="10"/>
        <v>5646688</v>
      </c>
      <c r="H48" s="168"/>
      <c r="I48" s="119">
        <f t="shared" si="11"/>
        <v>214574144</v>
      </c>
    </row>
    <row r="49" spans="2:9" ht="27.5" thickBot="1" x14ac:dyDescent="0.4">
      <c r="B49" s="103" t="s">
        <v>112</v>
      </c>
      <c r="C49" s="104">
        <v>1</v>
      </c>
      <c r="D49" s="122">
        <v>5747508</v>
      </c>
      <c r="E49" s="124">
        <f t="shared" si="8"/>
        <v>1092026.52</v>
      </c>
      <c r="F49" s="125">
        <f t="shared" si="9"/>
        <v>6839534.5199999996</v>
      </c>
      <c r="G49" s="126">
        <f t="shared" si="10"/>
        <v>5747508</v>
      </c>
      <c r="H49" s="168"/>
      <c r="I49" s="119">
        <f t="shared" si="11"/>
        <v>218405304</v>
      </c>
    </row>
    <row r="50" spans="2:9" ht="15" thickBot="1" x14ac:dyDescent="0.4">
      <c r="B50" s="103" t="s">
        <v>113</v>
      </c>
      <c r="C50" s="104">
        <v>1</v>
      </c>
      <c r="D50" s="122">
        <v>6075241</v>
      </c>
      <c r="E50" s="124">
        <f t="shared" si="8"/>
        <v>1154295.79</v>
      </c>
      <c r="F50" s="125">
        <f t="shared" si="9"/>
        <v>7229536.79</v>
      </c>
      <c r="G50" s="126">
        <f t="shared" si="10"/>
        <v>6075241</v>
      </c>
      <c r="H50" s="168"/>
      <c r="I50" s="119">
        <f t="shared" si="11"/>
        <v>230859158</v>
      </c>
    </row>
    <row r="51" spans="2:9" ht="15" thickBot="1" x14ac:dyDescent="0.4">
      <c r="B51" s="103" t="s">
        <v>114</v>
      </c>
      <c r="C51" s="104">
        <v>1</v>
      </c>
      <c r="D51" s="122">
        <v>9966478</v>
      </c>
      <c r="E51" s="124">
        <f t="shared" si="8"/>
        <v>1893630.82</v>
      </c>
      <c r="F51" s="125">
        <f t="shared" si="9"/>
        <v>11860108.82</v>
      </c>
      <c r="G51" s="126">
        <f t="shared" si="10"/>
        <v>9966478</v>
      </c>
      <c r="H51" s="168"/>
      <c r="I51" s="119">
        <f t="shared" si="11"/>
        <v>378726164</v>
      </c>
    </row>
    <row r="52" spans="2:9" ht="15" thickBot="1" x14ac:dyDescent="0.4">
      <c r="B52" s="103" t="s">
        <v>115</v>
      </c>
      <c r="C52" s="104">
        <v>1</v>
      </c>
      <c r="D52" s="122">
        <v>8000026</v>
      </c>
      <c r="E52" s="124">
        <f t="shared" si="8"/>
        <v>1520004.94</v>
      </c>
      <c r="F52" s="125">
        <f t="shared" si="9"/>
        <v>9520030.9399999995</v>
      </c>
      <c r="G52" s="126">
        <f t="shared" si="10"/>
        <v>8000026</v>
      </c>
      <c r="H52" s="168"/>
      <c r="I52" s="119">
        <f t="shared" si="11"/>
        <v>304000988</v>
      </c>
    </row>
    <row r="53" spans="2:9" ht="27.5" thickBot="1" x14ac:dyDescent="0.4">
      <c r="B53" s="103" t="s">
        <v>116</v>
      </c>
      <c r="C53" s="104">
        <v>1</v>
      </c>
      <c r="D53" s="122">
        <v>11545673</v>
      </c>
      <c r="E53" s="124">
        <f t="shared" si="8"/>
        <v>2193677.87</v>
      </c>
      <c r="F53" s="125">
        <f t="shared" si="9"/>
        <v>13739350.870000001</v>
      </c>
      <c r="G53" s="126">
        <f t="shared" si="10"/>
        <v>11545673</v>
      </c>
      <c r="H53" s="168"/>
      <c r="I53" s="119">
        <f t="shared" si="11"/>
        <v>438735574</v>
      </c>
    </row>
    <row r="54" spans="2:9" ht="15" thickBot="1" x14ac:dyDescent="0.4">
      <c r="B54" s="103" t="s">
        <v>117</v>
      </c>
      <c r="C54" s="104">
        <v>1</v>
      </c>
      <c r="D54" s="122">
        <v>9001932</v>
      </c>
      <c r="E54" s="124">
        <f t="shared" si="8"/>
        <v>1710367.08</v>
      </c>
      <c r="F54" s="125">
        <f t="shared" si="9"/>
        <v>10712299.08</v>
      </c>
      <c r="G54" s="126">
        <f t="shared" si="10"/>
        <v>9001932</v>
      </c>
      <c r="H54" s="168"/>
      <c r="I54" s="119">
        <f t="shared" si="11"/>
        <v>342073416</v>
      </c>
    </row>
    <row r="55" spans="2:9" ht="15" thickBot="1" x14ac:dyDescent="0.4">
      <c r="B55" s="103" t="s">
        <v>118</v>
      </c>
      <c r="C55" s="104">
        <v>1</v>
      </c>
      <c r="D55" s="122">
        <v>9934851</v>
      </c>
      <c r="E55" s="124">
        <f t="shared" si="8"/>
        <v>1887621.69</v>
      </c>
      <c r="F55" s="125">
        <f t="shared" si="9"/>
        <v>11822472.689999999</v>
      </c>
      <c r="G55" s="126">
        <f t="shared" si="10"/>
        <v>9934851</v>
      </c>
      <c r="H55" s="168"/>
      <c r="I55" s="119">
        <f t="shared" si="11"/>
        <v>377524338</v>
      </c>
    </row>
    <row r="56" spans="2:9" ht="41" thickBot="1" x14ac:dyDescent="0.4">
      <c r="B56" s="103" t="s">
        <v>119</v>
      </c>
      <c r="C56" s="104">
        <v>2</v>
      </c>
      <c r="D56" s="122">
        <v>6727581</v>
      </c>
      <c r="E56" s="124">
        <f t="shared" si="8"/>
        <v>1278240.3900000001</v>
      </c>
      <c r="F56" s="125">
        <f t="shared" si="9"/>
        <v>8005821.3900000006</v>
      </c>
      <c r="G56" s="126">
        <f t="shared" si="10"/>
        <v>13455162</v>
      </c>
      <c r="H56" s="168"/>
      <c r="I56" s="119">
        <f t="shared" si="11"/>
        <v>511296156</v>
      </c>
    </row>
    <row r="57" spans="2:9" ht="15" thickBot="1" x14ac:dyDescent="0.4">
      <c r="B57" s="103" t="s">
        <v>120</v>
      </c>
      <c r="C57" s="104">
        <v>1</v>
      </c>
      <c r="D57" s="122">
        <v>6131012</v>
      </c>
      <c r="E57" s="124">
        <f t="shared" si="8"/>
        <v>1164892.28</v>
      </c>
      <c r="F57" s="125">
        <f t="shared" si="9"/>
        <v>7295904.2800000003</v>
      </c>
      <c r="G57" s="126">
        <f t="shared" si="10"/>
        <v>6131012</v>
      </c>
      <c r="H57" s="168"/>
      <c r="I57" s="119">
        <f t="shared" si="11"/>
        <v>232978456</v>
      </c>
    </row>
    <row r="58" spans="2:9" ht="27.5" thickBot="1" x14ac:dyDescent="0.4">
      <c r="B58" s="103" t="s">
        <v>121</v>
      </c>
      <c r="C58" s="104">
        <v>1</v>
      </c>
      <c r="D58" s="122">
        <v>7756099</v>
      </c>
      <c r="E58" s="124">
        <f t="shared" si="8"/>
        <v>1473658.81</v>
      </c>
      <c r="F58" s="125">
        <f t="shared" si="9"/>
        <v>9229757.8100000005</v>
      </c>
      <c r="G58" s="126">
        <f t="shared" si="10"/>
        <v>7756099</v>
      </c>
      <c r="H58" s="168"/>
      <c r="I58" s="119">
        <f t="shared" si="11"/>
        <v>294731762</v>
      </c>
    </row>
    <row r="59" spans="2:9" ht="15" thickBot="1" x14ac:dyDescent="0.4">
      <c r="B59" s="103" t="s">
        <v>122</v>
      </c>
      <c r="C59" s="104">
        <v>1</v>
      </c>
      <c r="D59" s="122">
        <v>12312245</v>
      </c>
      <c r="E59" s="124">
        <f t="shared" si="8"/>
        <v>2339326.5499999998</v>
      </c>
      <c r="F59" s="125">
        <f t="shared" si="9"/>
        <v>14651571.550000001</v>
      </c>
      <c r="G59" s="126">
        <f t="shared" si="10"/>
        <v>12312245</v>
      </c>
      <c r="H59" s="168"/>
      <c r="I59" s="119">
        <f t="shared" si="11"/>
        <v>467865310</v>
      </c>
    </row>
    <row r="60" spans="2:9" ht="15" thickBot="1" x14ac:dyDescent="0.4">
      <c r="B60" s="103" t="s">
        <v>123</v>
      </c>
      <c r="C60" s="104">
        <v>1</v>
      </c>
      <c r="D60" s="122">
        <v>7895680</v>
      </c>
      <c r="E60" s="124">
        <f t="shared" si="8"/>
        <v>1500179.2</v>
      </c>
      <c r="F60" s="125">
        <f t="shared" si="9"/>
        <v>9395859.1999999993</v>
      </c>
      <c r="G60" s="126">
        <f t="shared" si="10"/>
        <v>7895680</v>
      </c>
      <c r="H60" s="168"/>
      <c r="I60" s="119">
        <f t="shared" si="11"/>
        <v>300035840</v>
      </c>
    </row>
    <row r="61" spans="2:9" ht="15" thickBot="1" x14ac:dyDescent="0.4">
      <c r="B61" s="103" t="s">
        <v>124</v>
      </c>
      <c r="C61" s="104">
        <v>1</v>
      </c>
      <c r="D61" s="122">
        <v>8268312</v>
      </c>
      <c r="E61" s="124">
        <f t="shared" si="8"/>
        <v>1570979.28</v>
      </c>
      <c r="F61" s="125">
        <f t="shared" si="9"/>
        <v>9839291.2799999993</v>
      </c>
      <c r="G61" s="126">
        <f t="shared" si="10"/>
        <v>8268312</v>
      </c>
      <c r="H61" s="168"/>
      <c r="I61" s="119">
        <f t="shared" si="11"/>
        <v>314195856</v>
      </c>
    </row>
    <row r="62" spans="2:9" ht="15" thickBot="1" x14ac:dyDescent="0.4">
      <c r="B62" s="103" t="s">
        <v>125</v>
      </c>
      <c r="C62" s="104">
        <v>1</v>
      </c>
      <c r="D62" s="122">
        <v>11105439</v>
      </c>
      <c r="E62" s="124">
        <f t="shared" si="8"/>
        <v>2110033.41</v>
      </c>
      <c r="F62" s="125">
        <f t="shared" si="9"/>
        <v>13215472.41</v>
      </c>
      <c r="G62" s="126">
        <f t="shared" si="10"/>
        <v>11105439</v>
      </c>
      <c r="H62" s="168"/>
      <c r="I62" s="119">
        <f t="shared" si="11"/>
        <v>422006682</v>
      </c>
    </row>
    <row r="63" spans="2:9" ht="15" customHeight="1" thickBot="1" x14ac:dyDescent="0.4">
      <c r="B63" s="103" t="s">
        <v>126</v>
      </c>
      <c r="C63" s="104">
        <v>1</v>
      </c>
      <c r="D63" s="122">
        <v>9659434</v>
      </c>
      <c r="E63" s="124">
        <f t="shared" si="8"/>
        <v>1835292.46</v>
      </c>
      <c r="F63" s="125">
        <f t="shared" si="9"/>
        <v>11494726.460000001</v>
      </c>
      <c r="G63" s="126">
        <f t="shared" si="10"/>
        <v>9659434</v>
      </c>
      <c r="H63" s="168"/>
      <c r="I63" s="119">
        <f t="shared" si="11"/>
        <v>367058492</v>
      </c>
    </row>
    <row r="64" spans="2:9" ht="15" thickBot="1" x14ac:dyDescent="0.4">
      <c r="B64" s="107" t="s">
        <v>127</v>
      </c>
      <c r="C64" s="108">
        <v>4</v>
      </c>
      <c r="D64" s="122">
        <v>12135516</v>
      </c>
      <c r="E64" s="124">
        <f t="shared" si="8"/>
        <v>2305748.04</v>
      </c>
      <c r="F64" s="125">
        <f t="shared" si="9"/>
        <v>14441264.039999999</v>
      </c>
      <c r="G64" s="126">
        <f t="shared" si="10"/>
        <v>48542064</v>
      </c>
      <c r="H64" s="168"/>
      <c r="I64" s="119">
        <f t="shared" si="11"/>
        <v>1844598432</v>
      </c>
    </row>
    <row r="65" spans="2:9" ht="15" thickBot="1" x14ac:dyDescent="0.4">
      <c r="B65" s="107" t="s">
        <v>128</v>
      </c>
      <c r="C65" s="108">
        <v>1</v>
      </c>
      <c r="D65" s="122">
        <v>6855564</v>
      </c>
      <c r="E65" s="124">
        <f t="shared" si="8"/>
        <v>1302557.1599999999</v>
      </c>
      <c r="F65" s="125">
        <f t="shared" si="9"/>
        <v>8158121.1600000001</v>
      </c>
      <c r="G65" s="126">
        <f t="shared" si="10"/>
        <v>6855564</v>
      </c>
      <c r="H65" s="169"/>
      <c r="I65" s="119">
        <f t="shared" si="11"/>
        <v>260511432</v>
      </c>
    </row>
    <row r="66" spans="2:9" ht="27.5" thickBot="1" x14ac:dyDescent="0.4">
      <c r="B66" s="113" t="s">
        <v>129</v>
      </c>
      <c r="C66" s="113">
        <v>1</v>
      </c>
      <c r="D66" s="123">
        <v>11434673</v>
      </c>
      <c r="E66" s="124">
        <f t="shared" si="8"/>
        <v>2172587.87</v>
      </c>
      <c r="F66" s="125">
        <f t="shared" si="9"/>
        <v>13607260.870000001</v>
      </c>
      <c r="G66" s="114"/>
      <c r="H66" s="115"/>
      <c r="I66" s="105"/>
    </row>
    <row r="67" spans="2:9" ht="15" customHeight="1" thickBot="1" x14ac:dyDescent="0.4">
      <c r="B67" s="113" t="s">
        <v>131</v>
      </c>
      <c r="C67" s="113">
        <v>1</v>
      </c>
      <c r="D67" s="123">
        <v>11989464</v>
      </c>
      <c r="E67" s="124">
        <f t="shared" si="8"/>
        <v>2277998.16</v>
      </c>
      <c r="F67" s="125">
        <f t="shared" si="9"/>
        <v>14267462.16</v>
      </c>
      <c r="G67" s="164" t="s">
        <v>130</v>
      </c>
      <c r="H67" s="165"/>
      <c r="I67" s="166"/>
    </row>
    <row r="68" spans="2:9" ht="15" thickBot="1" x14ac:dyDescent="0.4">
      <c r="B68" s="113" t="s">
        <v>132</v>
      </c>
      <c r="C68" s="113">
        <v>1</v>
      </c>
      <c r="D68" s="123">
        <v>8717827</v>
      </c>
      <c r="E68" s="124">
        <f t="shared" si="8"/>
        <v>1656387.1300000001</v>
      </c>
      <c r="F68" s="125">
        <f t="shared" si="9"/>
        <v>10374214.130000001</v>
      </c>
      <c r="G68" s="117"/>
      <c r="H68" s="118"/>
      <c r="I68" s="116"/>
    </row>
    <row r="69" spans="2:9" ht="15" customHeight="1" thickBot="1" x14ac:dyDescent="0.4">
      <c r="B69" s="181" t="s">
        <v>133</v>
      </c>
      <c r="C69" s="182"/>
      <c r="D69" s="182"/>
      <c r="E69" s="182"/>
      <c r="F69" s="182"/>
      <c r="G69" s="182"/>
      <c r="H69" s="183"/>
      <c r="I69" s="124">
        <f>+SUM(I44:I65)</f>
        <v>11070116376</v>
      </c>
    </row>
    <row r="70" spans="2:9" ht="15" thickBot="1" x14ac:dyDescent="0.4">
      <c r="B70" s="184" t="s">
        <v>99</v>
      </c>
      <c r="C70" s="185"/>
      <c r="D70" s="185"/>
      <c r="E70" s="185"/>
      <c r="F70" s="185"/>
      <c r="G70" s="185"/>
      <c r="H70" s="186"/>
      <c r="I70" s="124">
        <f>+I69*19%</f>
        <v>2103322111.4400001</v>
      </c>
    </row>
    <row r="71" spans="2:9" ht="15" customHeight="1" thickBot="1" x14ac:dyDescent="0.4">
      <c r="B71" s="187" t="s">
        <v>134</v>
      </c>
      <c r="C71" s="188"/>
      <c r="D71" s="188"/>
      <c r="E71" s="188"/>
      <c r="F71" s="188"/>
      <c r="G71" s="188"/>
      <c r="H71" s="189"/>
      <c r="I71" s="124">
        <f>+I70+I69</f>
        <v>13173438487.440001</v>
      </c>
    </row>
    <row r="72" spans="2:9" ht="15" customHeight="1" thickBot="1" x14ac:dyDescent="0.4">
      <c r="B72" s="187" t="s">
        <v>135</v>
      </c>
      <c r="C72" s="188"/>
      <c r="D72" s="188"/>
      <c r="E72" s="188"/>
      <c r="F72" s="188"/>
      <c r="G72" s="188"/>
      <c r="H72" s="189"/>
      <c r="I72" s="124">
        <v>2479939467.7399998</v>
      </c>
    </row>
    <row r="73" spans="2:9" ht="14.5" customHeight="1" x14ac:dyDescent="0.35">
      <c r="B73" s="190" t="s">
        <v>136</v>
      </c>
      <c r="C73" s="191"/>
      <c r="D73" s="191"/>
      <c r="E73" s="191"/>
      <c r="F73" s="191"/>
      <c r="G73" s="191"/>
      <c r="H73" s="192"/>
      <c r="I73" s="180">
        <f>+I72+I71</f>
        <v>15653377955.18</v>
      </c>
    </row>
    <row r="74" spans="2:9" ht="15" thickBot="1" x14ac:dyDescent="0.4">
      <c r="B74" s="193"/>
      <c r="C74" s="194"/>
      <c r="D74" s="194"/>
      <c r="E74" s="194"/>
      <c r="F74" s="194"/>
      <c r="G74" s="194"/>
      <c r="H74" s="195"/>
      <c r="I74" s="180"/>
    </row>
    <row r="76" spans="2:9" ht="15" thickBot="1" x14ac:dyDescent="0.4"/>
    <row r="77" spans="2:9" x14ac:dyDescent="0.35">
      <c r="B77" s="51" t="s">
        <v>142</v>
      </c>
      <c r="C77" s="134">
        <f>+F6</f>
        <v>213</v>
      </c>
    </row>
    <row r="78" spans="2:9" x14ac:dyDescent="0.35">
      <c r="B78" s="135" t="s">
        <v>143</v>
      </c>
      <c r="C78" s="138">
        <f>+F33</f>
        <v>224.5</v>
      </c>
    </row>
    <row r="79" spans="2:9" x14ac:dyDescent="0.35">
      <c r="B79" s="136" t="s">
        <v>144</v>
      </c>
      <c r="C79" s="137">
        <f>+C78+C77</f>
        <v>437.5</v>
      </c>
    </row>
  </sheetData>
  <mergeCells count="19">
    <mergeCell ref="I73:I74"/>
    <mergeCell ref="B69:H69"/>
    <mergeCell ref="B70:H70"/>
    <mergeCell ref="B71:H71"/>
    <mergeCell ref="B73:H74"/>
    <mergeCell ref="B72:H72"/>
    <mergeCell ref="G67:I67"/>
    <mergeCell ref="H44:H65"/>
    <mergeCell ref="B29:F29"/>
    <mergeCell ref="C4:F4"/>
    <mergeCell ref="F6:F10"/>
    <mergeCell ref="F33:F37"/>
    <mergeCell ref="B27:F27"/>
    <mergeCell ref="B28:F28"/>
    <mergeCell ref="C1:E1"/>
    <mergeCell ref="B2:E2"/>
    <mergeCell ref="F22:F24"/>
    <mergeCell ref="B25:F25"/>
    <mergeCell ref="B26:F26"/>
  </mergeCells>
  <printOptions horizontalCentered="1" verticalCentered="1"/>
  <pageMargins left="0.70866141732283472" right="0.70866141732283472" top="0.74803149606299213" bottom="0.74803149606299213" header="0.31496062992125984" footer="0.31496062992125984"/>
  <pageSetup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18"/>
  <sheetViews>
    <sheetView showGridLines="0" topLeftCell="E1" zoomScale="85" zoomScaleNormal="85" workbookViewId="0">
      <selection activeCell="H15" sqref="H15"/>
    </sheetView>
  </sheetViews>
  <sheetFormatPr baseColWidth="10" defaultColWidth="11.453125" defaultRowHeight="14.5" x14ac:dyDescent="0.35"/>
  <cols>
    <col min="1" max="1" width="3.1796875" customWidth="1"/>
    <col min="2" max="2" width="36.26953125" customWidth="1"/>
    <col min="3" max="4" width="37.54296875" style="2" customWidth="1"/>
    <col min="5" max="5" width="37.54296875" customWidth="1"/>
    <col min="6" max="6" width="42.54296875" customWidth="1"/>
    <col min="7" max="7" width="22.453125" customWidth="1"/>
    <col min="8" max="8" width="78.1796875" customWidth="1"/>
  </cols>
  <sheetData>
    <row r="1" spans="2:8" ht="66" customHeight="1" thickBot="1" x14ac:dyDescent="0.4">
      <c r="B1" s="21"/>
      <c r="C1" s="199" t="s">
        <v>31</v>
      </c>
      <c r="D1" s="200"/>
      <c r="E1" s="200"/>
      <c r="F1" s="201"/>
      <c r="G1" s="27"/>
      <c r="H1" s="24" t="s">
        <v>32</v>
      </c>
    </row>
    <row r="2" spans="2:8" ht="15" thickBot="1" x14ac:dyDescent="0.4">
      <c r="B2" s="202" t="s">
        <v>33</v>
      </c>
      <c r="C2" s="203"/>
      <c r="D2" s="203"/>
      <c r="E2" s="203"/>
      <c r="F2" s="204"/>
      <c r="G2" s="28"/>
    </row>
    <row r="3" spans="2:8" ht="15" thickBot="1" x14ac:dyDescent="0.4"/>
    <row r="4" spans="2:8" ht="14.5" customHeight="1" x14ac:dyDescent="0.35">
      <c r="B4" s="213" t="s">
        <v>34</v>
      </c>
      <c r="C4" s="214"/>
      <c r="D4" s="214"/>
      <c r="E4" s="214"/>
      <c r="F4" s="214"/>
      <c r="G4" s="217" t="s">
        <v>141</v>
      </c>
    </row>
    <row r="5" spans="2:8" ht="62.25" customHeight="1" x14ac:dyDescent="0.35">
      <c r="B5" s="215"/>
      <c r="C5" s="216"/>
      <c r="D5" s="216"/>
      <c r="E5" s="216"/>
      <c r="F5" s="216"/>
      <c r="G5" s="218"/>
    </row>
    <row r="6" spans="2:8" x14ac:dyDescent="0.35">
      <c r="B6" s="37" t="s">
        <v>35</v>
      </c>
      <c r="C6" s="33" t="s">
        <v>36</v>
      </c>
      <c r="D6" s="33" t="s">
        <v>37</v>
      </c>
      <c r="E6" s="33" t="s">
        <v>38</v>
      </c>
      <c r="F6" s="33" t="s">
        <v>39</v>
      </c>
      <c r="G6" s="218"/>
    </row>
    <row r="7" spans="2:8" ht="63.75" customHeight="1" x14ac:dyDescent="0.35">
      <c r="B7" s="222" t="s">
        <v>40</v>
      </c>
      <c r="C7" s="34" t="s">
        <v>41</v>
      </c>
      <c r="D7" s="34" t="s">
        <v>42</v>
      </c>
      <c r="E7" s="34" t="s">
        <v>43</v>
      </c>
      <c r="F7" s="223" t="s">
        <v>38</v>
      </c>
      <c r="G7" s="223">
        <v>10</v>
      </c>
      <c r="H7" s="219" t="s">
        <v>44</v>
      </c>
    </row>
    <row r="8" spans="2:8" ht="63.75" customHeight="1" x14ac:dyDescent="0.35">
      <c r="B8" s="222"/>
      <c r="C8" s="35" t="s">
        <v>45</v>
      </c>
      <c r="D8" s="35" t="s">
        <v>46</v>
      </c>
      <c r="E8" s="34" t="s">
        <v>47</v>
      </c>
      <c r="F8" s="223"/>
      <c r="G8" s="223"/>
      <c r="H8" s="219"/>
    </row>
    <row r="9" spans="2:8" ht="114.75" customHeight="1" thickBot="1" x14ac:dyDescent="0.4">
      <c r="B9" s="38" t="s">
        <v>48</v>
      </c>
      <c r="C9" s="39" t="s">
        <v>49</v>
      </c>
      <c r="D9" s="40" t="s">
        <v>50</v>
      </c>
      <c r="E9" s="39" t="s">
        <v>51</v>
      </c>
      <c r="F9" s="41" t="s">
        <v>38</v>
      </c>
      <c r="G9" s="41">
        <v>40</v>
      </c>
      <c r="H9" s="219"/>
    </row>
    <row r="10" spans="2:8" ht="60" customHeight="1" thickBot="1" x14ac:dyDescent="0.4">
      <c r="B10" s="220" t="s">
        <v>52</v>
      </c>
      <c r="C10" s="221"/>
      <c r="D10" s="221"/>
      <c r="E10" s="221"/>
      <c r="F10" s="221"/>
      <c r="G10" s="36"/>
    </row>
    <row r="11" spans="2:8" ht="56.25" customHeight="1" x14ac:dyDescent="0.35">
      <c r="B11" s="26" t="s">
        <v>40</v>
      </c>
      <c r="C11" s="210" t="s">
        <v>53</v>
      </c>
      <c r="D11" s="210"/>
      <c r="E11" s="210"/>
      <c r="F11" s="207" t="s">
        <v>54</v>
      </c>
      <c r="G11" s="196">
        <v>20</v>
      </c>
    </row>
    <row r="12" spans="2:8" ht="60.75" customHeight="1" x14ac:dyDescent="0.35">
      <c r="B12" s="22" t="s">
        <v>55</v>
      </c>
      <c r="C12" s="211" t="s">
        <v>56</v>
      </c>
      <c r="D12" s="211"/>
      <c r="E12" s="211"/>
      <c r="F12" s="208"/>
      <c r="G12" s="197"/>
    </row>
    <row r="13" spans="2:8" ht="48" customHeight="1" x14ac:dyDescent="0.35">
      <c r="B13" s="22" t="s">
        <v>57</v>
      </c>
      <c r="C13" s="211" t="s">
        <v>58</v>
      </c>
      <c r="D13" s="211"/>
      <c r="E13" s="211"/>
      <c r="F13" s="208"/>
      <c r="G13" s="197"/>
    </row>
    <row r="14" spans="2:8" ht="76.5" customHeight="1" thickBot="1" x14ac:dyDescent="0.4">
      <c r="B14" s="23" t="s">
        <v>59</v>
      </c>
      <c r="C14" s="212" t="s">
        <v>60</v>
      </c>
      <c r="D14" s="212"/>
      <c r="E14" s="212"/>
      <c r="F14" s="209"/>
      <c r="G14" s="198"/>
    </row>
    <row r="15" spans="2:8" ht="87.75" customHeight="1" thickBot="1" x14ac:dyDescent="0.4">
      <c r="B15" s="205" t="s">
        <v>61</v>
      </c>
      <c r="C15" s="206"/>
      <c r="D15" s="206"/>
      <c r="E15" s="206"/>
      <c r="F15" s="206"/>
      <c r="G15" s="29">
        <v>300</v>
      </c>
      <c r="H15" s="25" t="s">
        <v>62</v>
      </c>
    </row>
    <row r="16" spans="2:8" x14ac:dyDescent="0.35">
      <c r="G16" s="42">
        <f>SUM(G7:G15)</f>
        <v>370</v>
      </c>
    </row>
    <row r="18" spans="2:2" x14ac:dyDescent="0.35">
      <c r="B18" s="5" t="s">
        <v>29</v>
      </c>
    </row>
  </sheetData>
  <mergeCells count="16">
    <mergeCell ref="H7:H9"/>
    <mergeCell ref="B10:F10"/>
    <mergeCell ref="B7:B8"/>
    <mergeCell ref="F7:F8"/>
    <mergeCell ref="G7:G8"/>
    <mergeCell ref="G11:G14"/>
    <mergeCell ref="C1:F1"/>
    <mergeCell ref="B2:F2"/>
    <mergeCell ref="B15:F15"/>
    <mergeCell ref="F11:F14"/>
    <mergeCell ref="C11:E11"/>
    <mergeCell ref="C12:E12"/>
    <mergeCell ref="C14:E14"/>
    <mergeCell ref="C13:E13"/>
    <mergeCell ref="B4:F5"/>
    <mergeCell ref="G4:G6"/>
  </mergeCells>
  <printOptions horizontalCentered="1" verticalCentered="1"/>
  <pageMargins left="0.70866141732283472" right="0.70866141732283472" top="0.74803149606299213" bottom="0.74803149606299213" header="0.31496062992125984" footer="0.31496062992125984"/>
  <pageSetup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F8"/>
  <sheetViews>
    <sheetView showGridLines="0" workbookViewId="0">
      <selection activeCell="E4" sqref="E4:F4"/>
    </sheetView>
  </sheetViews>
  <sheetFormatPr baseColWidth="10" defaultColWidth="11.453125" defaultRowHeight="14.5" x14ac:dyDescent="0.35"/>
  <cols>
    <col min="1" max="1" width="4.453125" customWidth="1"/>
    <col min="2" max="2" width="39" style="4" bestFit="1" customWidth="1"/>
    <col min="3" max="6" width="18.453125" customWidth="1"/>
  </cols>
  <sheetData>
    <row r="1" spans="2:6" ht="50.5" customHeight="1" thickBot="1" x14ac:dyDescent="0.4">
      <c r="B1" s="10"/>
      <c r="C1" s="230" t="s">
        <v>63</v>
      </c>
      <c r="D1" s="231"/>
      <c r="E1" s="231"/>
      <c r="F1" s="232"/>
    </row>
    <row r="2" spans="2:6" ht="45" customHeight="1" thickBot="1" x14ac:dyDescent="0.4">
      <c r="B2" s="233" t="s">
        <v>1</v>
      </c>
      <c r="C2" s="234"/>
      <c r="D2" s="234"/>
      <c r="E2" s="234"/>
      <c r="F2" s="235"/>
    </row>
    <row r="3" spans="2:6" ht="3.65" customHeight="1" thickBot="1" x14ac:dyDescent="0.4"/>
    <row r="4" spans="2:6" ht="15" thickTop="1" x14ac:dyDescent="0.35">
      <c r="B4" s="19"/>
      <c r="C4" s="224" t="s">
        <v>71</v>
      </c>
      <c r="D4" s="225"/>
      <c r="E4" s="224" t="s">
        <v>72</v>
      </c>
      <c r="F4" s="225"/>
    </row>
    <row r="5" spans="2:6" ht="35.5" customHeight="1" x14ac:dyDescent="0.35">
      <c r="B5" s="8" t="s">
        <v>64</v>
      </c>
      <c r="C5" s="236" t="s">
        <v>83</v>
      </c>
      <c r="D5" s="237"/>
      <c r="E5" s="226"/>
      <c r="F5" s="227"/>
    </row>
    <row r="6" spans="2:6" ht="15" thickBot="1" x14ac:dyDescent="0.4">
      <c r="B6" s="18" t="s">
        <v>65</v>
      </c>
      <c r="C6" s="228">
        <v>100</v>
      </c>
      <c r="D6" s="229"/>
      <c r="E6" s="228"/>
      <c r="F6" s="229"/>
    </row>
    <row r="8" spans="2:6" x14ac:dyDescent="0.35">
      <c r="B8" s="5" t="s">
        <v>66</v>
      </c>
    </row>
  </sheetData>
  <mergeCells count="8">
    <mergeCell ref="E4:F4"/>
    <mergeCell ref="E5:F5"/>
    <mergeCell ref="E6:F6"/>
    <mergeCell ref="C1:F1"/>
    <mergeCell ref="B2:F2"/>
    <mergeCell ref="C4:D4"/>
    <mergeCell ref="C5:D5"/>
    <mergeCell ref="C6:D6"/>
  </mergeCells>
  <printOptions horizontalCentered="1" verticalCentered="1"/>
  <pageMargins left="0.70866141732283472" right="0.70866141732283472" top="0.74803149606299213" bottom="0.74803149606299213" header="0.31496062992125984" footer="0.31496062992125984"/>
  <pageSetup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F8"/>
  <sheetViews>
    <sheetView showGridLines="0" workbookViewId="0">
      <selection activeCell="C6" sqref="C6:D6"/>
    </sheetView>
  </sheetViews>
  <sheetFormatPr baseColWidth="10" defaultColWidth="11.453125" defaultRowHeight="14.5" x14ac:dyDescent="0.35"/>
  <cols>
    <col min="1" max="1" width="4.453125" customWidth="1"/>
    <col min="2" max="2" width="39" style="4" bestFit="1" customWidth="1"/>
    <col min="3" max="4" width="26.26953125" customWidth="1"/>
  </cols>
  <sheetData>
    <row r="1" spans="2:6" ht="50.5" customHeight="1" thickBot="1" x14ac:dyDescent="0.4">
      <c r="B1" s="10"/>
      <c r="C1" s="230" t="s">
        <v>67</v>
      </c>
      <c r="D1" s="231"/>
      <c r="E1" s="231"/>
      <c r="F1" s="232"/>
    </row>
    <row r="2" spans="2:6" ht="30.75" customHeight="1" thickBot="1" x14ac:dyDescent="0.4">
      <c r="B2" s="233" t="s">
        <v>1</v>
      </c>
      <c r="C2" s="234"/>
      <c r="D2" s="234"/>
      <c r="E2" s="234"/>
      <c r="F2" s="235"/>
    </row>
    <row r="3" spans="2:6" ht="3.65" customHeight="1" thickBot="1" x14ac:dyDescent="0.4"/>
    <row r="4" spans="2:6" ht="15" thickTop="1" x14ac:dyDescent="0.35">
      <c r="B4" s="19"/>
      <c r="C4" s="224" t="s">
        <v>71</v>
      </c>
      <c r="D4" s="225"/>
      <c r="E4" s="224" t="s">
        <v>72</v>
      </c>
      <c r="F4" s="225"/>
    </row>
    <row r="5" spans="2:6" x14ac:dyDescent="0.35">
      <c r="B5" s="8" t="s">
        <v>64</v>
      </c>
      <c r="C5" s="240" t="s">
        <v>82</v>
      </c>
      <c r="D5" s="241"/>
      <c r="E5" s="226"/>
      <c r="F5" s="227"/>
    </row>
    <row r="6" spans="2:6" ht="15" thickBot="1" x14ac:dyDescent="0.4">
      <c r="B6" s="18" t="s">
        <v>68</v>
      </c>
      <c r="C6" s="238">
        <v>2.5</v>
      </c>
      <c r="D6" s="239"/>
      <c r="E6" s="238"/>
      <c r="F6" s="239"/>
    </row>
    <row r="8" spans="2:6" x14ac:dyDescent="0.35">
      <c r="B8" s="5" t="s">
        <v>66</v>
      </c>
    </row>
  </sheetData>
  <mergeCells count="8">
    <mergeCell ref="E4:F4"/>
    <mergeCell ref="E5:F5"/>
    <mergeCell ref="E6:F6"/>
    <mergeCell ref="B2:F2"/>
    <mergeCell ref="C1:F1"/>
    <mergeCell ref="C4:D4"/>
    <mergeCell ref="C5:D5"/>
    <mergeCell ref="C6:D6"/>
  </mergeCells>
  <printOptions horizontalCentered="1" verticalCentered="1"/>
  <pageMargins left="0.70866141732283472" right="0.70866141732283472" top="0.74803149606299213" bottom="0.74803149606299213" header="0.31496062992125984" footer="0.31496062992125984"/>
  <pageSetup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F8"/>
  <sheetViews>
    <sheetView showGridLines="0" workbookViewId="0">
      <selection activeCell="D10" sqref="D10"/>
    </sheetView>
  </sheetViews>
  <sheetFormatPr baseColWidth="10" defaultColWidth="11.453125" defaultRowHeight="14.5" x14ac:dyDescent="0.35"/>
  <cols>
    <col min="1" max="1" width="4.453125" customWidth="1"/>
    <col min="2" max="2" width="39" style="4" bestFit="1" customWidth="1"/>
    <col min="3" max="6" width="18.26953125" customWidth="1"/>
  </cols>
  <sheetData>
    <row r="1" spans="2:6" ht="50.5" customHeight="1" thickBot="1" x14ac:dyDescent="0.4">
      <c r="B1" s="10"/>
      <c r="C1" s="230" t="s">
        <v>69</v>
      </c>
      <c r="D1" s="231"/>
      <c r="E1" s="231"/>
      <c r="F1" s="232"/>
    </row>
    <row r="2" spans="2:6" ht="30.75" customHeight="1" thickBot="1" x14ac:dyDescent="0.4">
      <c r="B2" s="233" t="s">
        <v>1</v>
      </c>
      <c r="C2" s="234"/>
      <c r="D2" s="234"/>
      <c r="E2" s="234"/>
      <c r="F2" s="235"/>
    </row>
    <row r="3" spans="2:6" ht="3.65" customHeight="1" thickBot="1" x14ac:dyDescent="0.4"/>
    <row r="4" spans="2:6" ht="15" thickTop="1" x14ac:dyDescent="0.35">
      <c r="B4" s="19"/>
      <c r="C4" s="224" t="s">
        <v>71</v>
      </c>
      <c r="D4" s="225"/>
      <c r="E4" s="224" t="s">
        <v>72</v>
      </c>
      <c r="F4" s="225"/>
    </row>
    <row r="5" spans="2:6" x14ac:dyDescent="0.35">
      <c r="B5" s="8" t="s">
        <v>64</v>
      </c>
      <c r="C5" s="226" t="s">
        <v>84</v>
      </c>
      <c r="D5" s="227"/>
      <c r="E5" s="226"/>
      <c r="F5" s="227"/>
    </row>
    <row r="6" spans="2:6" ht="15" thickBot="1" x14ac:dyDescent="0.4">
      <c r="B6" s="18" t="s">
        <v>70</v>
      </c>
      <c r="C6" s="228">
        <v>0</v>
      </c>
      <c r="D6" s="229"/>
      <c r="E6" s="228"/>
      <c r="F6" s="229"/>
    </row>
    <row r="8" spans="2:6" x14ac:dyDescent="0.35">
      <c r="B8" s="5" t="s">
        <v>66</v>
      </c>
    </row>
  </sheetData>
  <mergeCells count="8">
    <mergeCell ref="C1:F1"/>
    <mergeCell ref="B2:F2"/>
    <mergeCell ref="C4:D4"/>
    <mergeCell ref="C5:D5"/>
    <mergeCell ref="C6:D6"/>
    <mergeCell ref="E4:F4"/>
    <mergeCell ref="E5:F5"/>
    <mergeCell ref="E6:F6"/>
  </mergeCells>
  <printOptions horizontalCentered="1" verticalCentered="1"/>
  <pageMargins left="0.70866141732283472" right="0.70866141732283472" top="0.74803149606299213" bottom="0.74803149606299213" header="0.31496062992125984" footer="0.31496062992125984"/>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45aa32d-a81d-42b3-9638-2b8cd42fd14d" xsi:nil="true"/>
    <lcf76f155ced4ddcb4097134ff3c332f xmlns="13d9a873-4f1a-4ee4-99f5-b114d1797c1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63269AFA9893A45AD036D16253E8B31" ma:contentTypeVersion="20" ma:contentTypeDescription="Crear nuevo documento." ma:contentTypeScope="" ma:versionID="1e55daf8a7fc2fb263f107f3a4bf69ef">
  <xsd:schema xmlns:xsd="http://www.w3.org/2001/XMLSchema" xmlns:xs="http://www.w3.org/2001/XMLSchema" xmlns:p="http://schemas.microsoft.com/office/2006/metadata/properties" xmlns:ns2="645aa32d-a81d-42b3-9638-2b8cd42fd14d" xmlns:ns3="13d9a873-4f1a-4ee4-99f5-b114d1797c1e" targetNamespace="http://schemas.microsoft.com/office/2006/metadata/properties" ma:root="true" ma:fieldsID="21ad0d4e0239667f57dbd9ab1c6294d0" ns2:_="" ns3:_="">
    <xsd:import namespace="645aa32d-a81d-42b3-9638-2b8cd42fd14d"/>
    <xsd:import namespace="13d9a873-4f1a-4ee4-99f5-b114d1797c1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5aa32d-a81d-42b3-9638-2b8cd42fd14d"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87fedd67-8d3b-4ce2-bf6f-f0c35a4d4139}" ma:internalName="TaxCatchAll" ma:showField="CatchAllData" ma:web="645aa32d-a81d-42b3-9638-2b8cd42fd1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3d9a873-4f1a-4ee4-99f5-b114d1797c1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C99B38D-10DD-4730-80E3-C8F9DD8ED96E}">
  <ds:schemaRefs>
    <ds:schemaRef ds:uri="http://schemas.microsoft.com/office/2006/documentManagement/types"/>
    <ds:schemaRef ds:uri="http://schemas.microsoft.com/office/infopath/2007/PartnerControls"/>
    <ds:schemaRef ds:uri="http://purl.org/dc/dcmitype/"/>
    <ds:schemaRef ds:uri="http://purl.org/dc/elements/1.1/"/>
    <ds:schemaRef ds:uri="645aa32d-a81d-42b3-9638-2b8cd42fd14d"/>
    <ds:schemaRef ds:uri="http://schemas.openxmlformats.org/package/2006/metadata/core-properties"/>
    <ds:schemaRef ds:uri="13d9a873-4f1a-4ee4-99f5-b114d1797c1e"/>
    <ds:schemaRef ds:uri="http://www.w3.org/XML/1998/namespace"/>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8D1C3E1C-F4D6-4541-8FE4-B3347CC79A53}">
  <ds:schemaRefs>
    <ds:schemaRef ds:uri="http://schemas.microsoft.com/sharepoint/v3/contenttype/forms"/>
  </ds:schemaRefs>
</ds:datastoreItem>
</file>

<file path=customXml/itemProps3.xml><?xml version="1.0" encoding="utf-8"?>
<ds:datastoreItem xmlns:ds="http://schemas.openxmlformats.org/officeDocument/2006/customXml" ds:itemID="{3FC81662-B6AF-416C-815A-50340D36E6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5aa32d-a81d-42b3-9638-2b8cd42fd14d"/>
    <ds:schemaRef ds:uri="13d9a873-4f1a-4ee4-99f5-b114d1797c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Consolidado</vt:lpstr>
      <vt:lpstr>Subsanacion tecnica</vt:lpstr>
      <vt:lpstr>Económico</vt:lpstr>
      <vt:lpstr>Condiciones Adicionales</vt:lpstr>
      <vt:lpstr>Apoyo Industria Nacional</vt:lpstr>
      <vt:lpstr>Emprendimiento Mujeres</vt:lpstr>
      <vt:lpstr>Trabajadores en condición disca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MAYERLY  CONSUELO  LOPEZ</dc:creator>
  <cp:keywords/>
  <dc:description/>
  <cp:lastModifiedBy>KELLY JOHANNA CASTIBLANCO</cp:lastModifiedBy>
  <cp:revision/>
  <dcterms:created xsi:type="dcterms:W3CDTF">2023-09-06T21:40:59Z</dcterms:created>
  <dcterms:modified xsi:type="dcterms:W3CDTF">2025-08-28T00:21:57Z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2023-09-06T21:42:11Z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b2f4b8d9-b457-403e-bb67-a069d7d7d8c7</vt:lpwstr>
  </property>
  <property fmtid="{D5CDD505-2E9C-101B-9397-08002B2CF9AE}" pid="8" name="MSIP_Label_4d7dcfcf-2f13-416d-bd85-85e5cda1e908_ContentBits">
    <vt:lpwstr>2</vt:lpwstr>
  </property>
  <property fmtid="{D5CDD505-2E9C-101B-9397-08002B2CF9AE}" pid="9" name="ContentTypeId">
    <vt:lpwstr>0x010100863269AFA9893A45AD036D16253E8B31</vt:lpwstr>
  </property>
  <property fmtid="{D5CDD505-2E9C-101B-9397-08002B2CF9AE}" pid="10" name="MediaServiceImageTags">
    <vt:lpwstr/>
  </property>
</Properties>
</file>