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hidePivotFieldList="1"/>
  <mc:AlternateContent xmlns:mc="http://schemas.openxmlformats.org/markup-compatibility/2006">
    <mc:Choice Requires="x15">
      <x15ac:absPath xmlns:x15ac="http://schemas.microsoft.com/office/spreadsheetml/2010/11/ac" url="C:\Users\hernandezle\AppData\Local\Microsoft\Windows\INetCache\Content.Outlook\IW1QFRTE\"/>
    </mc:Choice>
  </mc:AlternateContent>
  <xr:revisionPtr revIDLastSave="0" documentId="13_ncr:1_{C52F812C-775F-4E81-BC15-F35F5FB3322D}" xr6:coauthVersionLast="47" xr6:coauthVersionMax="47" xr10:uidLastSave="{00000000-0000-0000-0000-000000000000}"/>
  <bookViews>
    <workbookView xWindow="-120" yWindow="-120" windowWidth="29040" windowHeight="15840" tabRatio="674" firstSheet="1" activeTab="1" xr2:uid="{00000000-000D-0000-FFFF-FFFF00000000}"/>
  </bookViews>
  <sheets>
    <sheet name="Valores Asegurados Original" sheetId="14" state="hidden" r:id="rId1"/>
    <sheet name="Valores Asegurar Proceso 2024 " sheetId="15" r:id="rId2"/>
    <sheet name="Discriminación Activos Globales" sheetId="16" state="hidden" r:id="rId3"/>
  </sheets>
  <definedNames>
    <definedName name="_xlnm._FilterDatabase" localSheetId="0" hidden="1">'Valores Asegurados Original'!$A$4:$AG$57</definedName>
    <definedName name="_xlnm._FilterDatabase" localSheetId="1" hidden="1">'Valores Asegurar Proceso 2024 '!$A$4:$M$52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0" i="15" l="1"/>
  <c r="L49" i="15"/>
  <c r="L48" i="15"/>
  <c r="L47" i="15"/>
  <c r="L46" i="15"/>
  <c r="L45" i="15"/>
  <c r="L44" i="15"/>
  <c r="L43" i="15"/>
  <c r="L42" i="15"/>
  <c r="L41" i="15"/>
  <c r="L40" i="15"/>
  <c r="L39" i="15"/>
  <c r="L38" i="15"/>
  <c r="L37" i="15"/>
  <c r="L36" i="15"/>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10" i="15"/>
  <c r="L9" i="15"/>
  <c r="L8" i="15"/>
  <c r="L7" i="15"/>
  <c r="L6" i="15"/>
  <c r="L5" i="15"/>
  <c r="G51" i="15"/>
  <c r="J51" i="15"/>
  <c r="I51" i="15"/>
  <c r="F51" i="15"/>
  <c r="E51" i="15"/>
  <c r="C51" i="15"/>
  <c r="K34" i="15"/>
  <c r="K33" i="15"/>
  <c r="K26" i="15"/>
  <c r="K16" i="15"/>
  <c r="K7" i="15"/>
  <c r="C63" i="15"/>
  <c r="H51" i="15" l="1"/>
  <c r="K51" i="15"/>
  <c r="G52" i="15" l="1"/>
  <c r="E7" i="15"/>
  <c r="D51" i="15"/>
  <c r="B51" i="15"/>
  <c r="K38" i="16" l="1"/>
  <c r="J38" i="16"/>
  <c r="I38" i="16"/>
  <c r="H38" i="16"/>
  <c r="G38" i="16"/>
  <c r="F38" i="16"/>
  <c r="E38" i="16"/>
  <c r="D38" i="16"/>
  <c r="C38" i="16"/>
  <c r="B38" i="16"/>
  <c r="C53" i="16"/>
  <c r="D40" i="16"/>
  <c r="J39" i="16"/>
  <c r="B39" i="16"/>
  <c r="K39" i="16" s="1"/>
  <c r="K37" i="16"/>
  <c r="K36"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9" i="16"/>
  <c r="K8" i="16"/>
  <c r="K7" i="16"/>
  <c r="K6" i="16"/>
  <c r="K5" i="16"/>
  <c r="E52" i="15" l="1"/>
  <c r="AG6" i="14"/>
  <c r="AG7" i="14"/>
  <c r="AG8" i="14"/>
  <c r="AG9" i="14"/>
  <c r="AG10" i="14"/>
  <c r="AG11" i="14"/>
  <c r="AG12" i="14"/>
  <c r="AG13" i="14"/>
  <c r="AG14" i="14"/>
  <c r="AG15" i="14"/>
  <c r="AG16" i="14"/>
  <c r="AG17" i="14"/>
  <c r="AG18" i="14"/>
  <c r="AG19" i="14"/>
  <c r="AG20" i="14"/>
  <c r="AG21" i="14"/>
  <c r="AG22" i="14"/>
  <c r="AG23" i="14"/>
  <c r="AG24" i="14"/>
  <c r="AG25" i="14"/>
  <c r="AG26" i="14"/>
  <c r="AG27" i="14"/>
  <c r="AG28" i="14"/>
  <c r="AG29" i="14"/>
  <c r="AG30" i="14"/>
  <c r="AG31" i="14"/>
  <c r="AG32" i="14"/>
  <c r="AG33" i="14"/>
  <c r="AG34" i="14"/>
  <c r="AG35" i="14"/>
  <c r="AG36" i="14"/>
  <c r="AG37" i="14"/>
  <c r="AG38" i="14"/>
  <c r="AG39" i="14"/>
  <c r="AG40" i="14"/>
  <c r="AG41" i="14"/>
  <c r="AG42" i="14"/>
  <c r="AG43" i="14"/>
  <c r="AG44" i="14"/>
  <c r="AG45" i="14"/>
  <c r="AG46" i="14"/>
  <c r="AG47" i="14"/>
  <c r="AG48" i="14"/>
  <c r="AG49" i="14"/>
  <c r="AG50" i="14"/>
  <c r="AG5" i="14"/>
  <c r="Z51" i="14" l="1"/>
  <c r="W51" i="14"/>
  <c r="T51" i="14"/>
  <c r="O51" i="14"/>
  <c r="Q51" i="14"/>
  <c r="M51" i="14"/>
  <c r="J51" i="14"/>
  <c r="I51" i="14" l="1"/>
  <c r="AB51" i="14" l="1"/>
  <c r="Y51" i="14"/>
  <c r="V51" i="14"/>
  <c r="L51" i="14"/>
  <c r="S51" i="14"/>
  <c r="P51" i="14"/>
  <c r="N51" i="14"/>
  <c r="E51" i="14"/>
  <c r="B51" i="14"/>
  <c r="AD41" i="14"/>
  <c r="AD40" i="14"/>
  <c r="AD39" i="14"/>
  <c r="AD38" i="14"/>
  <c r="AD37" i="14" l="1"/>
  <c r="AA7" i="14"/>
  <c r="AA51" i="14" s="1"/>
  <c r="X7" i="14"/>
  <c r="X51" i="14" s="1"/>
  <c r="R7" i="14"/>
  <c r="R51" i="14" s="1"/>
  <c r="K7" i="14"/>
  <c r="K51" i="14" s="1"/>
  <c r="AD36" i="14"/>
  <c r="AD35" i="14"/>
  <c r="AD34" i="14"/>
  <c r="AD32" i="14"/>
  <c r="AD31" i="14"/>
  <c r="AD30" i="14"/>
  <c r="AD29" i="14"/>
  <c r="AD28" i="14"/>
  <c r="AD27" i="14"/>
  <c r="AD26" i="14"/>
  <c r="AD25" i="14"/>
  <c r="AD23" i="14"/>
  <c r="AD24" i="14"/>
  <c r="AD22" i="14"/>
  <c r="AD21" i="14"/>
  <c r="AD20" i="14"/>
  <c r="AD19" i="14"/>
  <c r="AD18" i="14"/>
  <c r="AD17" i="14"/>
  <c r="AD16" i="14"/>
  <c r="AD15" i="14"/>
  <c r="AD14" i="14"/>
  <c r="AD13" i="14"/>
  <c r="AD12" i="14"/>
  <c r="AD11" i="14"/>
  <c r="AD10" i="14"/>
  <c r="AD9" i="14"/>
  <c r="AD6" i="14"/>
  <c r="AD5" i="14"/>
  <c r="U7" i="14"/>
  <c r="U51" i="14" s="1"/>
  <c r="H8" i="14"/>
  <c r="H51" i="14" s="1"/>
  <c r="AD7" i="14" l="1"/>
  <c r="AD8" i="14"/>
  <c r="AD51" i="14" l="1"/>
  <c r="L51"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tc={3AAE4349-EBCE-4E37-9309-25CC33C6299C}</author>
  </authors>
  <commentList>
    <comment ref="AC4" authorId="0" shapeId="0" xr:uid="{3AAE4349-EBCE-4E37-9309-25CC33C6299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carga en hoja adicional los valores en dólares dados en el avaluó del 2014 a cada una de las obras de arte.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tc={FF33E19B-B1D1-48BA-A0BD-0D6CC8C5235E}</author>
    <author>tc={9D2886DE-DC0B-4CBA-94F9-FD4168A547F1}</author>
    <author>tc={06A426FC-1070-408A-9D7F-59B900AF324E}</author>
    <author>tc={52704439-D11B-42C7-9082-9E8C9A6C82ED}</author>
  </authors>
  <commentList>
    <comment ref="K4" authorId="0" shapeId="0" xr:uid="{FF33E19B-B1D1-48BA-A0BD-0D6CC8C5235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carga en hoja adicional los valores en dólares dados en el avaluó del 2014 a cada una de las obras de arte.</t>
      </text>
    </comment>
    <comment ref="E7" authorId="1" shapeId="0" xr:uid="{9D2886DE-DC0B-4CBA-94F9-FD4168A547F1}">
      <text>
        <t>[Comentario encadenado]
Su versión de Excel le permite leer este comentario encadenado; sin embargo, las ediciones que se apliquen se quitarán si el archivo se abre en una versión más reciente de Excel. Más información: https://go.microsoft.com/fwlink/?linkid=870924
Comentario:
    Según reunión Virtual con la Sra. Martha Puerto del 10-11-20223 se adiciona el valor de 115.130.243 en casa matriz que corresponde al índice variable</t>
      </text>
    </comment>
    <comment ref="E52" authorId="2" shapeId="0" xr:uid="{06A426FC-1070-408A-9D7F-59B900AF324E}">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Total Asegurar Cobertura Equipos Móviles y Portátiles que incluyen celulares</t>
      </text>
    </comment>
    <comment ref="G52" authorId="3" shapeId="0" xr:uid="{52704439-D11B-42C7-9082-9E8C9A6C82ED}">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Total Asegurar Cobertura Equipos Electricos Fijos y Equipo Electrico y Electrónico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Leydy Hernandez</author>
  </authors>
  <commentList>
    <comment ref="D8" authorId="0" shapeId="0" xr:uid="{F8DA340C-F051-499E-A353-9AB8B77198F0}">
      <text>
        <r>
          <rPr>
            <b/>
            <sz val="9"/>
            <color indexed="81"/>
            <rFont val="Tahoma"/>
            <family val="2"/>
          </rPr>
          <t>Leydy Hernandez:</t>
        </r>
        <r>
          <rPr>
            <sz val="9"/>
            <color indexed="81"/>
            <rFont val="Tahoma"/>
            <family val="2"/>
          </rPr>
          <t xml:space="preserve">
Equipos en estas sedes: 1. Calle 59 No. 8-21, Apartamento M1, Edificio Tundana, Bogotá.
2.Transversal 9° No. 55, 97, Edificio VIMA, Bogotá, oficinas 301 y 302
3. </t>
        </r>
      </text>
    </comment>
  </commentList>
</comments>
</file>

<file path=xl/sharedStrings.xml><?xml version="1.0" encoding="utf-8"?>
<sst xmlns="http://schemas.openxmlformats.org/spreadsheetml/2006/main" count="375" uniqueCount="203">
  <si>
    <t>Total general</t>
  </si>
  <si>
    <t>EDIFICIOS</t>
  </si>
  <si>
    <t>EQUIPO DE CÓMPUTO</t>
  </si>
  <si>
    <t>EQUIPOS ELECTRÓNICOS</t>
  </si>
  <si>
    <t>MAQUINARIA</t>
  </si>
  <si>
    <t>MUEBLES Y ENSERES</t>
  </si>
  <si>
    <t>OBRAS DE ARTE</t>
  </si>
  <si>
    <t>DINERO Y TÍTULOS VALORES</t>
  </si>
  <si>
    <t>ARAUCA</t>
  </si>
  <si>
    <t>ARMENIA</t>
  </si>
  <si>
    <t>BUCARAMANGA</t>
  </si>
  <si>
    <t>BUENAVENTURA</t>
  </si>
  <si>
    <t>CALI</t>
  </si>
  <si>
    <t>CALI BACK</t>
  </si>
  <si>
    <t>CALI CAD</t>
  </si>
  <si>
    <t>CALI FRONT</t>
  </si>
  <si>
    <t>CARTAGENA</t>
  </si>
  <si>
    <t>CÚCUTA</t>
  </si>
  <si>
    <t>FLORENCIA</t>
  </si>
  <si>
    <t>IBAGUÉ</t>
  </si>
  <si>
    <t>MANIZALES</t>
  </si>
  <si>
    <t>MEDELLÍN</t>
  </si>
  <si>
    <t>MEDELLIN BACK</t>
  </si>
  <si>
    <t>MEDELLIN DATA CENTER</t>
  </si>
  <si>
    <t>MEDELLIN FRONT</t>
  </si>
  <si>
    <t>MOCOA</t>
  </si>
  <si>
    <t>MONTERIA</t>
  </si>
  <si>
    <t>NEIVA</t>
  </si>
  <si>
    <t>PASTO</t>
  </si>
  <si>
    <t>PEREIRA</t>
  </si>
  <si>
    <t>POPAYAN</t>
  </si>
  <si>
    <t>QUIBDÓ</t>
  </si>
  <si>
    <t>RIOHACHA</t>
  </si>
  <si>
    <t>SARDINATA</t>
  </si>
  <si>
    <t>SINCELEJO</t>
  </si>
  <si>
    <t>TUNJA</t>
  </si>
  <si>
    <t>VILLAVICENCIO</t>
  </si>
  <si>
    <t>YOPAL</t>
  </si>
  <si>
    <t>TOTAL</t>
  </si>
  <si>
    <t>¿DIRECCIÓN?</t>
  </si>
  <si>
    <t xml:space="preserve">Calle 21 No. 20 -48 Oficina </t>
  </si>
  <si>
    <t>Calle 21 No. 16 - 31 - 37 Oficinas 301-302-303-304 y 305 Edificio Banco Popular</t>
  </si>
  <si>
    <t>Carrera 37 No. 51 - 81 Urbanizacion Cabecera del Llano Oficina</t>
  </si>
  <si>
    <t>Calle 3 No. 2 -33 - Local 101 y Mezanine Edificio La Sirena
Calle 3 A No. 2 - 41 Mezanine Edificio La Sirena</t>
  </si>
  <si>
    <t xml:space="preserve">Carrera 5 No. 10 -39 Piso 8 Edificio Banco del Comercio
Calle 10 No. 4 - 47 Edificio Corporacion Financiera del Valle
Calle 10 No. 4 - 47 Edificio Corporacion Financiera del Valle - Garaje 56, 72 y 73 y 100
</t>
  </si>
  <si>
    <t>Calle 10 No. 4 - 47</t>
  </si>
  <si>
    <t>Calle 10 No. 4 - 47 Piso 27</t>
  </si>
  <si>
    <t>Calle del Artesanal No. 10 - 25 Piso 1 Edificio Char</t>
  </si>
  <si>
    <t>Calle 14 Avda 4 No. 3 - 65 Oficina 205, 206, 207 y 208
Avda 4  Calle 14 No. 3 - 65</t>
  </si>
  <si>
    <t>Calle 16 No. 8 - 36 Local 3 A</t>
  </si>
  <si>
    <t>Consultorio 1, 2 y 3 Calle 11 No. 5 - 20 Edificio La Carolina
Carrera 5 No. 11 - 03 Local 1, 2 y 3</t>
  </si>
  <si>
    <t>Calle 21 No. 22 - 42 Oficina 501, 502 Parqueaderos 14, 15 
Carrera 23 C No. 62 - 06 Local 1</t>
  </si>
  <si>
    <t>Carrera 46  Calle 52, No. 52 - 36 Oficina 701 hasta la 710</t>
  </si>
  <si>
    <t>Carrera 71 No. C 4 - 22</t>
  </si>
  <si>
    <t>Carrera 8 No. 8 - 06 Barrio Centro</t>
  </si>
  <si>
    <t>Carrera 29 No. 3 - 46</t>
  </si>
  <si>
    <t>Carrera 8 No. 7 A - 30 Local 1</t>
  </si>
  <si>
    <t>Calle 19 No. 22 - 70 Oficina BD Edificio Financiero Nariño Banco del Estado</t>
  </si>
  <si>
    <t>Carrera 7 No. 16 - 28 Oficina 202 Edificio Torre Bolivar</t>
  </si>
  <si>
    <t>Carrera 6 No. 4 - 21 Oficina 202 - 203</t>
  </si>
  <si>
    <t xml:space="preserve">Carrera 2 No . 24 - 14 Oficina 202 
Carrera 2 No. 24 -14  Oficina 203 y 204
</t>
  </si>
  <si>
    <t>Calle 7 No. 6 - 57 Local 101 - 103</t>
  </si>
  <si>
    <t>Carrera 19 No. 27 - 07 Local 1</t>
  </si>
  <si>
    <t>Calle 18 No. 11 -22 Oficina 206 B
Oficina 406</t>
  </si>
  <si>
    <t>Carrera 39 No. 35 - 49 /  51 - 55 Barzal Alto</t>
  </si>
  <si>
    <t>Carrera 29 No. 13 - 32 / 13 - 40 Local 4 y 5</t>
  </si>
  <si>
    <t>VALORES ASEGURADOS 
LA PREVISORA S.A.</t>
  </si>
  <si>
    <t>OFICINAS</t>
  </si>
  <si>
    <t>BOGOTÁ - CASA MATRIZ Está compuesto por varias direcciones:</t>
  </si>
  <si>
    <t>BOGOTÁ - OTRAS EDIFICACIONES</t>
  </si>
  <si>
    <t xml:space="preserve">Calle 57 No. 8 - 77 Local 101 - Bogotá
Calle 57 No. 8 - 81 Local 101 - Bogotá
Calle 57 No. 8 - 85 Local 101 - Bogotá
Calle 57 No. 8 - 89 Local 101 - Bogotá
Calle 57 No. 8 - 93 Local 101 - Bogotá
Calle 57 No. 8 - 97 Local 101 - Bogotá
Calle 57 No. 8 - 95 Piso 1-2-3-4-5-6-7-8 y 9 - Bogotá
Calle 57 No. 8 - 69 Local 10, Local 28, Local 30, Local 36, Local 42, Local 202 Piso 2, Local 204, Local 206, Local 208, Local 210, Local 212, Local 214, Local 216, Local 218, Local 220 - Local 222, Local 224, Local 226, Local 228, Locales 230, 232, 234, 236, 238, 240, 242, 244, 246,248, 250, 252
- Bodega Casa matriz
- Corporativo
- CS Masivos - Casa Matriz
- CS Masivos - Sede Cedritos
- CS Masivos - Sede Floresta
- Estatal
- Casa Matriz
- Edificio Link
- Entidades Adscritas
</t>
  </si>
  <si>
    <t>Lote No. 3, Calles 13 y 15 con carrera 6 
Urbanización Los Trimiños, Sardinata</t>
  </si>
  <si>
    <t xml:space="preserve">Edificio Seguros Tequendama Cra 7 No. 26 - 20 Oficina 601
 - Carrera 13 A No. 23 - 65 - Bogotá - Sector La Alameda
- Carrera 11  82-01 Local 04, piso 1 y mezanino Centro de Negocios Andino </t>
  </si>
  <si>
    <t>SALVAMENTOS</t>
  </si>
  <si>
    <t>Dirección Bogotá:
Calle 4 No. 11-05 Mosquera, Bodega 1</t>
  </si>
  <si>
    <t>BODEGA BOGOTÁ</t>
  </si>
  <si>
    <t>BODEGA CALI</t>
  </si>
  <si>
    <t>Dirección Cali: 
Carrera 34 No. 10-499 Sector de Acopi</t>
  </si>
  <si>
    <t>Dirección Medellín:
- Carrera 48 No. 41-24 Barrio Colon
- Autopista Med - Bog peaje Copa Cabana Vereda el Convento</t>
  </si>
  <si>
    <t>BODEGA MEDELLIN</t>
  </si>
  <si>
    <t>BODEGA BARRANQUILLA</t>
  </si>
  <si>
    <t>Dirección Barranquilla:
- Calle 81 No. 38-121 Ciudad Jardian</t>
  </si>
  <si>
    <t>DINERO Y TITULOS VALORES
2022-2023</t>
  </si>
  <si>
    <t>SALVAMENTOS
2022-2023</t>
  </si>
  <si>
    <t>EDIFICIOS
2022-2023</t>
  </si>
  <si>
    <t>EQUIPO ELECTRONICO
2022-2023</t>
  </si>
  <si>
    <t>MAQUINARIA
2022-2023</t>
  </si>
  <si>
    <t>MUEBLES Y ENSERES
2022-2023</t>
  </si>
  <si>
    <t>OBRAS DE ARTE
2022-2023</t>
  </si>
  <si>
    <t>DIRECCION</t>
  </si>
  <si>
    <t>EQUIPO MOVIL Y PORTATIL
2022-2023</t>
  </si>
  <si>
    <t>CELULARES
2022-2023</t>
  </si>
  <si>
    <t>BOGOTÁ- BODEGA TEQUENDAM</t>
  </si>
  <si>
    <t>BOGOTÁ- BODEGA ALMACEN</t>
  </si>
  <si>
    <t>OFICINA BARRANQUILLA</t>
  </si>
  <si>
    <t>DATACENTER TRIARA</t>
  </si>
  <si>
    <t xml:space="preserve">Edificio Seguros Tequendama Cra 7 No. 26 - 20 Oficina 601
 - Carrera 11  82-01 Local 04, piso 1 y mezanino Centro de Negocios Andino </t>
  </si>
  <si>
    <t xml:space="preserve">Calle 57 No. 8 - 77 Local 101 - Bogotá
Calle 57 No. 8 - 81 Local 101 - Bogotá
Calle 57 No. 8 - 85 Local 101 - Bogotá
Calle 57 No. 8 - 89 Local 101 - Bogotá
Calle 57 No. 8 - 93 Local 101 - Bogotá
Calle 57 No. 8 - 97 Local 101 - Bogotá
Calle 57 No. 8 - 95 Piso 1-2-3-4-5-6-7-8 y 9 - Bogotá
Calle 57 No. 8 - 69 Local 10, Local 28, Local 30, Local 36, Local 42, Local 202 Piso 2, Local 204, Local 206, Local 208, Local 210, Local 212, Local 214, Local 216, Local 218, Local 220 - Local 222, Local 224, Local 226, Local 228, Locales 230, 232, 234, 236, 238, 240, 242, 244, 246,248, 250, 252
- Bodega Casa matriz
- CS Masivos - Casa Matriz
- Estatal
- Casa Matriz
</t>
  </si>
  <si>
    <t>Calle 93 No. 15-40 Bogotá</t>
  </si>
  <si>
    <t>Transversal 9° No. 55-67, Edificio El Triángulo, Bogotá, oficina 401</t>
  </si>
  <si>
    <t>Calle 59 No. 8-21, Apartamento M1, Edificio Tundana, Bogotá.</t>
  </si>
  <si>
    <t>Transversal 9° No. 55, 97, Edificio VIMA, Bogotá, oficinas 301 y 302</t>
  </si>
  <si>
    <t>Transversal 9° No. 55, 97, Edificio VIMA, Bogotá, oficinas 303 y 304</t>
  </si>
  <si>
    <t>Carrera 5 No. 10 -39 Piso 8 Edificio Banco del Comercio
Calle 10 No. 4 - 47 Edificio Corporacion Financiera del Valle
Calle 10 No. 4 - 47 Edificio Corporacion Financiera del Valle - Garaje 56, 72 y 73 y 100</t>
  </si>
  <si>
    <t>TRIARA Km 7 Autopista Medellín, Costado Sur, Parque Empresarial Celta Trade</t>
  </si>
  <si>
    <t xml:space="preserve">Calle 16 No. 8 - 36 </t>
  </si>
  <si>
    <t>Carrera 7 # 75B -14, Neiva</t>
  </si>
  <si>
    <t>BOGOTÁ-CORPORATIVO</t>
  </si>
  <si>
    <t>BOGOTÁ-ASDECOS</t>
  </si>
  <si>
    <t>BOGOTÁ-FIMPREVI</t>
  </si>
  <si>
    <t>BOGOTÁ-SINTRAPREVI</t>
  </si>
  <si>
    <t>BOGOTÁ- FONDO DE EMPLEADOS</t>
  </si>
  <si>
    <t>Carrera 50 No. 79-30 LC. A, Barranquilla</t>
  </si>
  <si>
    <t>DINERO Y TITULOS VALORES
2023-2024</t>
  </si>
  <si>
    <t>EQUIPO MOVIL Y PORTATIL
30.09.2023</t>
  </si>
  <si>
    <t>CELULARES
30.09.2023</t>
  </si>
  <si>
    <t>EQUIPO ELECTRONICO
30.09.2023</t>
  </si>
  <si>
    <t>MAQUINARIA
30.09.2023</t>
  </si>
  <si>
    <t>MUEBLES Y ENSERES
30.09.2023</t>
  </si>
  <si>
    <t>OBRAS DE ARTE
30.09.2023</t>
  </si>
  <si>
    <t>EDIFICIOS
 A 30.09.2023</t>
  </si>
  <si>
    <t>TOTAL NUEVOS VALORES
A 30.09.2023</t>
  </si>
  <si>
    <t>EQUIPO ELECTRICO  Y ELECTRONICO FIJO2022-2023</t>
  </si>
  <si>
    <t>EQUIPO ELECTRICO FIJO
30.09.2023</t>
  </si>
  <si>
    <t>Carrera 13 A No. 23-65 Bogotá</t>
  </si>
  <si>
    <t>Se traslado almacen a 4° nivel del Edificio de  Casa Matriz</t>
  </si>
  <si>
    <t>Carrera 6 No. 4 - 21 Piso 2 Popayan</t>
  </si>
  <si>
    <t>Carrera 2 No . 24 - 14 Oficina 202 
Carrera 2 No. 24 -14  Oficina 203 y 204
Quibdó</t>
  </si>
  <si>
    <t>Calle 7 No. 6 - 57 Local 101 - 103
Riohacha</t>
  </si>
  <si>
    <t>Carrera 19 No. 27 - 07 Local 1
Sincelejo</t>
  </si>
  <si>
    <t>Calle 18 No. 11 -22 Oficina 206 B
Oficina 406- Tunja</t>
  </si>
  <si>
    <t>Carrera 39 No. 35 - 49 /  51 - 55 Barzal Alto
Villavicencio</t>
  </si>
  <si>
    <t>Carrera 8 No. 8 - 06 Barrio Centro
Mocoa</t>
  </si>
  <si>
    <t>Calle 19 No. 22 - 70 Oficina BD Edificio Financiero Nariño Banco del Estado
Pasto -Nariño</t>
  </si>
  <si>
    <t>Carrera 7 No. 19 - 28 Oficina 202 Edificio Torre Bolivar
Pereira</t>
  </si>
  <si>
    <t>No es de manejor de la SRF, bodegas de salvamentos tema a tratar con la Subgerencia de Recobros y Salvamentos.</t>
  </si>
  <si>
    <t>Teniendo en cuenta que las obras de arte se encuentra avaluadas en dolares, por favor dirigirse al archivo "Base detallado de activos fijos a 30.09.23" para verificar valores.</t>
  </si>
  <si>
    <t>Calle del Artesanal No. 10 - 32 Piso 1 Edificio Char</t>
  </si>
  <si>
    <t>Carrera 5 N° 11-11, Ibagué - Tolima</t>
  </si>
  <si>
    <t>Cra. 45 #14 -111, El Poblado, Medellín</t>
  </si>
  <si>
    <t xml:space="preserve">Carrera 29 No. 13 - 32 / 13 - 40 Local 4 y 5
Calle 13 No. 27-64, Garaje 3 y 5, Edificio DECK 29 </t>
  </si>
  <si>
    <t>VALORES ASEGURADOS 
LA PREVISORA S.A.
NUEVOS VALORES ASEGURADOS
VIGENCIA  DESDE EL 01-01-2024 HASTA EL 31-12-2024</t>
  </si>
  <si>
    <t>EQUIPOS MOVILES Y PORTATILES</t>
  </si>
  <si>
    <t>CELULARES</t>
  </si>
  <si>
    <t>EQUIPO ELÉCTRICO Y ELECTRÓNICO</t>
  </si>
  <si>
    <t>MAQUINARIA Y EQUIPO</t>
  </si>
  <si>
    <t>SALVAMENTOS Y CUSTODIOS</t>
  </si>
  <si>
    <t>DIRECCIÓN DE LOS RIESGOS</t>
  </si>
  <si>
    <r>
      <rPr>
        <b/>
        <u/>
        <sz val="14"/>
        <color theme="1"/>
        <rFont val="Calibri"/>
        <family val="2"/>
        <scheme val="minor"/>
      </rPr>
      <t>* EDIFICACIONES PROPIAS*</t>
    </r>
    <r>
      <rPr>
        <sz val="14"/>
        <color theme="1"/>
        <rFont val="Calibri"/>
        <family val="2"/>
        <scheme val="minor"/>
      </rPr>
      <t xml:space="preserve">
Calle 21 No. 16 -  37 Oficinas 301-302-303-304 y 305 Edificio Banco Popular </t>
    </r>
  </si>
  <si>
    <t>BARRANQUILLA</t>
  </si>
  <si>
    <t>Carrera 50 No. 79-30 LC Barranquilla</t>
  </si>
  <si>
    <r>
      <rPr>
        <u/>
        <sz val="14"/>
        <color theme="1"/>
        <rFont val="Calibri"/>
        <family val="2"/>
        <scheme val="minor"/>
      </rPr>
      <t>* EDIFICACIONES PROPIAS*</t>
    </r>
    <r>
      <rPr>
        <sz val="14"/>
        <color theme="1"/>
        <rFont val="Calibri"/>
        <family val="2"/>
        <scheme val="minor"/>
      </rPr>
      <t xml:space="preserve">
* Carrera 13 A No. 23-65, Casa Sector La Alameda
* Carrera 7 No. 26-20 OFICINA 601, Edificio Seguros Tequendama
* Carrera 11  82-01 Local 04, piso 1 y mezanino Centro de Negocios Andino </t>
    </r>
  </si>
  <si>
    <r>
      <rPr>
        <b/>
        <u/>
        <sz val="14"/>
        <color theme="1"/>
        <rFont val="Calibri"/>
        <family val="2"/>
        <scheme val="minor"/>
      </rPr>
      <t>* EDIFICACIONES PROPIAS*</t>
    </r>
    <r>
      <rPr>
        <sz val="14"/>
        <color theme="1"/>
        <rFont val="Calibri"/>
        <family val="2"/>
        <scheme val="minor"/>
      </rPr>
      <t xml:space="preserve">
- Carrera 4 y 5 con calle 10, piso 8°, hoy Ed. Corfivalle P. H.
- Carrera 4 y 5 con calle 10, garaje 56, hoy Ed. Corfivalle P. H.
- Carrera 4 y 5 con calle 10, garaje 72-73, hoy Ed. Corfivalle P. H.
- Carrera 4 y 5 con calle 10, garaje 100, hoy Ed. Corfivalle P. H.</t>
    </r>
  </si>
  <si>
    <r>
      <rPr>
        <b/>
        <u/>
        <sz val="14"/>
        <color theme="1"/>
        <rFont val="Calibri"/>
        <family val="2"/>
        <scheme val="minor"/>
      </rPr>
      <t>* EDIFICACIONES PROPIAS*</t>
    </r>
    <r>
      <rPr>
        <u/>
        <sz val="14"/>
        <color theme="1"/>
        <rFont val="Calibri"/>
        <family val="2"/>
        <scheme val="minor"/>
      </rPr>
      <t xml:space="preserve">
</t>
    </r>
    <r>
      <rPr>
        <sz val="14"/>
        <color theme="1"/>
        <rFont val="Calibri"/>
        <family val="2"/>
        <scheme val="minor"/>
      </rPr>
      <t xml:space="preserve">
- Calle 14 Av 4 No. 3-65, oficina 205, Edificio La Previsora S.A.
- Calle 14 Av 4 No. 3-65, oficina 206, Edificio La Previsora S.A.
- Calle 14 Av 4 No. 3-65, oficina 207, Edificio La Previsora S.A.
- Calle 14 Av 4 No. 3-65, oficina 208, Edificio La Previsora S.A.</t>
    </r>
  </si>
  <si>
    <t>Calle 57 No. 8 - 77 Local 101 - Bogotá - ESTA COBERTURA OPERA A NIVEL NACIONAL</t>
  </si>
  <si>
    <r>
      <rPr>
        <b/>
        <u/>
        <sz val="14"/>
        <color theme="1"/>
        <rFont val="Calibri"/>
        <family val="2"/>
        <scheme val="minor"/>
      </rPr>
      <t>* EDIFICACIONES PROPIAS*</t>
    </r>
    <r>
      <rPr>
        <sz val="14"/>
        <color theme="1"/>
        <rFont val="Calibri"/>
        <family val="2"/>
        <scheme val="minor"/>
      </rPr>
      <t xml:space="preserve">
- Consultorio No. 1 Calle 11 No. 5-20, Edificio La Carolina
- Consultorio No. 2 Calle 11 No. 5-20, Edificio La Carolina
- Consultorio No. 3 Calle 11 No. 5-20, Edificio La Carolina</t>
    </r>
  </si>
  <si>
    <r>
      <rPr>
        <b/>
        <u/>
        <sz val="14"/>
        <color theme="1"/>
        <rFont val="Calibri"/>
        <family val="2"/>
        <scheme val="minor"/>
      </rPr>
      <t>* EDIFICACIONES PROPIAS*</t>
    </r>
    <r>
      <rPr>
        <sz val="14"/>
        <color theme="1"/>
        <rFont val="Calibri"/>
        <family val="2"/>
        <scheme val="minor"/>
      </rPr>
      <t xml:space="preserve">
- Calle 21 #22-42, Oficinas 501 Edificio Banco Sudameris de Colombia
- Calle 21 #22-42, Oficinas 502  Edificio Banco Sudameris de Colombia
- Calle 21 #22-38, Garaje 14  Edificio Banco Sudameris de Colombia
- Calle 21 #22-38, Garaje 15  Edificio Banco Sudameris de Colombia
</t>
    </r>
    <r>
      <rPr>
        <b/>
        <u/>
        <sz val="14"/>
        <color theme="1"/>
        <rFont val="Calibri"/>
        <family val="2"/>
        <scheme val="minor"/>
      </rPr>
      <t>** OFICINAS ARRENDADAS**</t>
    </r>
    <r>
      <rPr>
        <sz val="14"/>
        <color theme="1"/>
        <rFont val="Calibri"/>
        <family val="2"/>
        <scheme val="minor"/>
      </rPr>
      <t xml:space="preserve">
- Carrera 23 C  No. 62 - 06 Local 1</t>
    </r>
  </si>
  <si>
    <r>
      <rPr>
        <b/>
        <u/>
        <sz val="14"/>
        <color theme="1"/>
        <rFont val="Calibri"/>
        <family val="2"/>
        <scheme val="minor"/>
      </rPr>
      <t xml:space="preserve">* EDIFICACIONES PROPIAS*
</t>
    </r>
    <r>
      <rPr>
        <sz val="14"/>
        <color theme="1"/>
        <rFont val="Calibri"/>
        <family val="2"/>
        <scheme val="minor"/>
      </rPr>
      <t>- Carrera 46 Calle 52, No.  52-36 Oficina 701
- Carrera 46 Calle 52, No.  52-36, 7 piso ofic. 702
- Carrera 46 Calle 52, No.  52-36, 7 piso ofic. 732
- Carrera 46 Calle 52, No.  52-36, 7 piso ofic. 704
- Carrera 46 Calle 52, No.  52-36, 7 piso ofic. 705
- Carrera 46 Calle 52, No.  52-36, 7 piso ofic. 706
- Carrera 46 Calle 52, No.  52-36, 7 piso ofic. 707
- Carrera 46 Calle 52, No.  52-36, 7 piso ofic. 708
- Carrera 46 Calle 52, No.  52-36, 7 piso ofic. 709
- Carrera 46 Calle 52, No.  52-36, 7 piso ofic. 710
- Sin dirección Cocineta séptimo piso
- Carrera 46 Calle 52, No.  45-78, Sótano A, puesto para garaje No. 44.
- Carrera 46 Calle 52, No.  45-78, Sótano A, puesto para garaje No. 45.
- Carrera 46 Calle 52, No.  45-78, Sótano A, puesto para garaje No. 46.
- Carrera 46 Calle 52, No.  45-78, Sótano A, puesto para garaje No. 47 (Doble)
- Carrera 46 Calle 52, No.  45-78, Sótano A, puesto para garaje No. 48 (Doble)
- Carrera 46 Calle 52, No.  45-78, Sótano A, puesto para garaje No. 49.
- Carrera 46 Calle 52, No.  45-78, Sótano A, puesto para garaje No. 50.
- Carrera 46 Calle 52, No.  45-78, Sótano A, puesto para garaje No. 51.</t>
    </r>
  </si>
  <si>
    <t>La América Carrera 77 No. 39B-16 Medellín, Antioquia</t>
  </si>
  <si>
    <r>
      <rPr>
        <b/>
        <u/>
        <sz val="14"/>
        <color theme="1"/>
        <rFont val="Calibri"/>
        <family val="2"/>
        <scheme val="minor"/>
      </rPr>
      <t>* EDIFICACIONES PROPIAS*</t>
    </r>
    <r>
      <rPr>
        <sz val="14"/>
        <color theme="1"/>
        <rFont val="Calibri"/>
        <family val="2"/>
        <scheme val="minor"/>
      </rPr>
      <t xml:space="preserve">
- Carrera 7 # 75B -14, Antiguas Instalaciones  CONASA, Neiva (1,96% participación)
</t>
    </r>
    <r>
      <rPr>
        <b/>
        <u/>
        <sz val="14"/>
        <color theme="1"/>
        <rFont val="Calibri"/>
        <family val="2"/>
        <scheme val="minor"/>
      </rPr>
      <t xml:space="preserve">
**OFICINAS ARRENDADAS**
</t>
    </r>
    <r>
      <rPr>
        <sz val="14"/>
        <color theme="1"/>
        <rFont val="Calibri"/>
        <family val="2"/>
        <scheme val="minor"/>
      </rPr>
      <t xml:space="preserve">
- Carrera 8 No. 7A - 30 Local 1
</t>
    </r>
  </si>
  <si>
    <r>
      <rPr>
        <b/>
        <u/>
        <sz val="14"/>
        <color theme="1"/>
        <rFont val="Calibri"/>
        <family val="2"/>
        <scheme val="minor"/>
      </rPr>
      <t>* EDIFICACIONES PROPIAS*</t>
    </r>
    <r>
      <rPr>
        <sz val="14"/>
        <color theme="1"/>
        <rFont val="Calibri"/>
        <family val="2"/>
        <scheme val="minor"/>
      </rPr>
      <t xml:space="preserve">
- Calle 19 No. 22-70, Oficina B, Edif. Centro Financiero Nariño Banco del Estado 
- Calle 19 No. 22-70, Oficina D, Edif. Centro Financiero Nariño Banco del Estado </t>
    </r>
  </si>
  <si>
    <t>Carrera 7 No. 19 - 28 Oficina 202 Edificio Torre Bolivar</t>
  </si>
  <si>
    <r>
      <rPr>
        <b/>
        <u/>
        <sz val="14"/>
        <color theme="1"/>
        <rFont val="Calibri"/>
        <family val="2"/>
        <scheme val="minor"/>
      </rPr>
      <t>* EDIFICACIONES PROPIAS*</t>
    </r>
    <r>
      <rPr>
        <sz val="14"/>
        <color theme="1"/>
        <rFont val="Calibri"/>
        <family val="2"/>
        <scheme val="minor"/>
      </rPr>
      <t xml:space="preserve">
- Carrera 2 No. 24-14, oficina 202, Edificio BCH
- Carrera 2 No. 24-14, oficina 203, Edificio BCH</t>
    </r>
  </si>
  <si>
    <r>
      <rPr>
        <b/>
        <u/>
        <sz val="14"/>
        <color theme="1"/>
        <rFont val="Calibri"/>
        <family val="2"/>
        <scheme val="minor"/>
      </rPr>
      <t>* EDIFICACIONES PROPIAS*</t>
    </r>
    <r>
      <rPr>
        <sz val="14"/>
        <color theme="1"/>
        <rFont val="Calibri"/>
        <family val="2"/>
        <scheme val="minor"/>
      </rPr>
      <t xml:space="preserve">
Calle 7 No. 6-57 Centro Comercial "Olimpia" Local 101-103</t>
    </r>
  </si>
  <si>
    <r>
      <rPr>
        <b/>
        <u/>
        <sz val="14"/>
        <color theme="1"/>
        <rFont val="Calibri"/>
        <family val="2"/>
        <scheme val="minor"/>
      </rPr>
      <t>* EDIFICACIONES PROPIAS*</t>
    </r>
    <r>
      <rPr>
        <sz val="14"/>
        <color theme="1"/>
        <rFont val="Calibri"/>
        <family val="2"/>
        <scheme val="minor"/>
      </rPr>
      <t xml:space="preserve">
- Edificio Banco del Estado PH Oficina 406</t>
    </r>
  </si>
  <si>
    <r>
      <rPr>
        <b/>
        <u/>
        <sz val="14"/>
        <color theme="1"/>
        <rFont val="Calibri"/>
        <family val="2"/>
        <scheme val="minor"/>
      </rPr>
      <t>* EDIFICACIONES PROPIAS*</t>
    </r>
    <r>
      <rPr>
        <sz val="14"/>
        <color theme="1"/>
        <rFont val="Calibri"/>
        <family val="2"/>
        <scheme val="minor"/>
      </rPr>
      <t xml:space="preserve">
- Carrera 29 No. 13-32, Local 4, Edificio DECK 29 
- Carrera 29 No. 13-40, Local 5, Edificio DECK 29 
- Calle 13 No. 27-64, Garaje 3, Edificio DECK 29 
- Calle 13 No. 27-64, Garaje 4, Edificio DECK 29 </t>
    </r>
  </si>
  <si>
    <t>BODEGA - SALVAMENTOS - BOGOTA</t>
  </si>
  <si>
    <t>Calle 4 No. 11-05 Mosquera, Bodega 1</t>
  </si>
  <si>
    <t>BODEGA - SALVAMENTOS - CALI</t>
  </si>
  <si>
    <t>Carrera 34 No. 10-499 Sector de Acopi</t>
  </si>
  <si>
    <t>BODEGAS - SALVAMENTOS - MEDELLIN</t>
  </si>
  <si>
    <t>Carrera 48 No. 41-24 Barrio Colon - Autopista Med - Bog peaje Copa Cabana Vereda el Convento</t>
  </si>
  <si>
    <t>BODEGA - SALVAMENTOS - BARRANQUILLA</t>
  </si>
  <si>
    <t>Calle 81 No. 38-121 Ciudad Jardian</t>
  </si>
  <si>
    <t>VALORES ASEGURADOS TOTALES GLOBALES</t>
  </si>
  <si>
    <t>VALOR TOTAL DE EQUIPOS MOVILES Y PORTATILES</t>
  </si>
  <si>
    <t xml:space="preserve">Bienes Asegurados Globales: </t>
  </si>
  <si>
    <t>Valor asegurado (Col $)</t>
  </si>
  <si>
    <t>1. Edificios</t>
  </si>
  <si>
    <t>2. Equipos móviles y portátiles</t>
  </si>
  <si>
    <t>3. Equipo eléctrico y electrónico</t>
  </si>
  <si>
    <t>4. Maquinaria y equipo</t>
  </si>
  <si>
    <t>5. Muebles y enseres</t>
  </si>
  <si>
    <t>6. Obras de arte</t>
  </si>
  <si>
    <t>Nota: Para el cálculo del valor asegurado de Obras de Arte se tomó UD1.224.650 por la TRM de  $4.238,85</t>
  </si>
  <si>
    <t>6. Dinero y títulos valores</t>
  </si>
  <si>
    <t>Nota: El Valor asegurado de la cobertura de Dineros y Titulos Valores aplica a nivel nacional</t>
  </si>
  <si>
    <t>7. Salvamentos (Vehiculos en reposo)</t>
  </si>
  <si>
    <t xml:space="preserve">TOTAL </t>
  </si>
  <si>
    <t>N/A</t>
  </si>
  <si>
    <r>
      <rPr>
        <b/>
        <u/>
        <sz val="14"/>
        <color theme="1"/>
        <rFont val="Calibri"/>
        <family val="2"/>
        <scheme val="minor"/>
      </rPr>
      <t xml:space="preserve">* EDIFICACIONES PROPIAS*
</t>
    </r>
    <r>
      <rPr>
        <sz val="14"/>
        <color theme="1"/>
        <rFont val="Calibri"/>
        <family val="2"/>
        <scheme val="minor"/>
      </rPr>
      <t xml:space="preserve">- Calle 57 No. 8-77, local 101
- Calle 57 No. 8-81, local 101
- Calle 57 No. 8-85, local 101
- Calle 57 No. 8-89, local 101
- Calle 57 No. 8-93 ETAPA II, Local 101
- Calle 57 No. 8-97 ETAPA II, Local 101
- Calle 57 No. 8-95, Oficina  201
- Calle 57 No. 8-95 ETAPA II, oficina 301
- Calle 57 No. 8-95 ETAPA II, oficina 401
- Calle 57 No. 8-95 ETAPA II, oficina 501
- Calle 57 No. 8-95 ETAPA II, oficina 601
- Calle 57 No. 8-95 ETAPA II, oficina 701
- Calle 57 No. 8-95 ETAPA II, oficina 801
- Calle 57 No. 8-95 ETAPA II, oficina 901
- Calle 57 No. 8-69 ETAPAIII, local Interior 10
- Calle 57 No. 8-69 ETAPAIII, local Interior 28
- Calle 57 No. 8-69 ETAPAIII, local Interior 30
- Calle 57 No. 8-69 ETAPAIII, local Interior 36
- Calle 57 No. 8-69 ETAPAIII, local Interior 42
- Calle 57 No. 8-69 ETAPAIII, local Interior 202
- Calle 57 No. 8-69 ETAPAIII, local Interior 204
- Calle 57 No. 8-69 ETAPAIII, local Interior 206
+L9- Calle 57 No. 8-69 ETAPAIII, local Interior 208
- Calle 57 No. 8-69 ETAPAIII, local Interior 210
- Calle 57 No. 8-69 ETAPAIII, local Interior 212
- Calle 57 No. 8-69 ETAPAIII, local Interior 214
- Calle 57 No. 8-69 ETAPAIII, local Interior 216
- Calle 57 No. 8-69 ETAPAIII, local Interior 218
- Calle 57 No. 8-69 ETAPAIII, local Interior 220 </t>
    </r>
    <r>
      <rPr>
        <u/>
        <sz val="14"/>
        <color theme="1"/>
        <rFont val="Calibri"/>
        <family val="2"/>
        <scheme val="minor"/>
      </rPr>
      <t xml:space="preserve">
</t>
    </r>
    <r>
      <rPr>
        <sz val="14"/>
        <color theme="1"/>
        <rFont val="Calibri"/>
        <family val="2"/>
        <scheme val="minor"/>
      </rPr>
      <t xml:space="preserve">- Calle 57 No. 8-69 ETAPAIII, local Interior 222
- Calle 57 No. 8-69 ETAPAIII, local Interior 224
- Calle 57 No. 8-69 ETAPAIII, local Interior 226
- Calle 57 No. 8-69 ETAPAIII, local Interior 228
- Calle 57 No. 8-69 ETAPAIII, local Interior 230
- Calle 57 No. 8-69 ETAPAIII, local Interior 232
- Calle 57 No. 8-69 ETAPAIII, local Interior 234
- Calle 57 No. 8-69 ETAPAIII, local Interior 236
- Calle 57 No. 8-69 ETAPAIII, local Interior 238
- Calle 57 No. 8-69 ETAPAIII, local Interior 240 
- Calle 57 No. 8-69 ETAPAIII, local Interior 242
- Calle 57 No. 8-69 ETAPAIII, local Interior 244
- Calle 57 No. 8-69 ETAPAIII, local Interior 246
- Calle 57 No. 8-69 ETAPAIII, local Interior 248
- Calle 57 No. 8-69 ETAPAIII, local Interior 250 
- Calle 57 No. 8-69 ETAPAIII, local Interior 252
- Calle 57 # 8-49 Aparcadero S1 -01 ETAPA I </t>
    </r>
    <r>
      <rPr>
        <u/>
        <sz val="14"/>
        <color theme="1"/>
        <rFont val="Calibri"/>
        <family val="2"/>
        <scheme val="minor"/>
      </rPr>
      <t xml:space="preserve">
</t>
    </r>
    <r>
      <rPr>
        <sz val="14"/>
        <color theme="1"/>
        <rFont val="Calibri"/>
        <family val="2"/>
        <scheme val="minor"/>
      </rPr>
      <t>- Calle 57 # 8-49 Aparcadero S1 -02 ETAPA I
- Calle 57 # 8-49 Aparcadero S1 -03 ETAPA I
- Calle 57 # 8-49 Aparcadero S1 -06 ETAPA I
- Calle 57 # 8-49 Aparcadero S1 -07 ETAPA I
- Calle 57 # 8-49 Aparcadero S1 -08 ETAPA I
- Calle 57 # 8-49 Aparcadero S1 -09 ETAPA I
- Calle 57 # 8-49 Aparcadero S1 -10 ETAPA I</t>
    </r>
    <r>
      <rPr>
        <u/>
        <sz val="14"/>
        <color theme="1"/>
        <rFont val="Calibri"/>
        <family val="2"/>
        <scheme val="minor"/>
      </rPr>
      <t xml:space="preserve">
</t>
    </r>
    <r>
      <rPr>
        <sz val="14"/>
        <color theme="1"/>
        <rFont val="Calibri"/>
        <family val="2"/>
        <scheme val="minor"/>
      </rPr>
      <t xml:space="preserve">- Calle 57 # 8-49 Aparcadero S1 -11 ETAPA I
- Calle 57 # 8-49 Aparcadero S1 -12 ETAPA I
- Calle 57 # 8-49 Aparcadero S1 -13 ETAPA I
- Calle 57 # 8-49 Aparcadero S1 -14 ETAPA I
- Calle 57 # 8-49 Aparcadero S1 -15 ETAPA I
- Calle 57 # 8-49 Aparcadero S1 -34 ETAPA I
- Calle 57 # 8-49 Aparcadero S1 -37 ETAPA I
- Calle 57 # 8-49 Aparcadero S1 -38 ETAPA I
- Calle 57 # 8-49 Aparcadero S1 -39 ETAPA I
- Calle 57 # 8-49 Aparcadero S1 -40 ETAPA I
- Calle 57 # 8-49 Aparcadero S1 -41 ETAPA I
- Calle 57 # 8-49 Aparcadero S1 -42 ETAPA I
- Calle 57 No. 8-49, Aparcadero S1-143/148
- Calle 57 # 8-49 Aparcadero S1 -63 ETAPA I
- Calle 57 # 8-49 Aparcadero S1 -71 ETAPA I
- Calle 57 # 8-49 Aparcadero S1 -79 ETAPA I
- Calle 57 # 8-49 Aparcadero S1 -80 ETAPA I
- Calle 57 # 8-49 Aparcadero S1 -81 ETAPA I
- Calle 57 No. 8-49, Aparcadero S1-82
- Calle 57 No. 8-49, Aparcadero S1-83
- Calle 57 No. 8-49, Aparcadero S1-84
- Calle 57 # 8-49 Aparcadero S2 -01 ETAPA I -  Calle 57 # 8-49 Aparcadero S2 -02 ETAPA I
 -  Calle 57 # 8-49 Aparcadero S2 -03 ETAPA I - Calle 57 # 8-49 Aparcadero S2 -04 ETAPA I- Calle 57 # 8-49 Aparcadero S2 -05 ETAPA I 
- Calle 57 # 8-49 Aparcadero S2 -06 ETAPA I
 - Calle 57 # 8-49 Aparcadero S2 -07 ETAPA I 
- Calle 57 # 8-49 Aparcadero S2 -08 ETAPA I 
- Calle 57 # 8-49 Aparcadero S2 -09 ETAPA I 
- Calle 57 # 8-49 Aparcadero S2 -10 ETAPA I 
- Calle 57 # 8-49 Aparcadero S2 -11 ETAPA I
 - Calle 57 # 8-49 Aparcadero S2 -12 ETAPA I 
- Calle 57 # 8-49 Aparcadero S2 -13 ETAPA I 
- Calle 57 # 8-49 Aparcadero S2 -14 ETAPA I 
- Calle 57 # 8-49 Aparcadero S2 -15 ETAPA I 
- Calle 57 # 8-49 Aparcadero S2 -16 ETAPA I 
- Calle 57 # 8-49 Aparcadero S2 -17 ETAPA I 
- Calle 57 # 8-49 Aparcadero S2 -18 ETAPA I
 - Calle 57 # 8-49 Aparcadero S2 -19 ETAPA I 
- Calle 57 # 8-49 Aparcadero S2 -20 ETAPA I 
- Calle 57 # 8-49 Aparcadero S2 -21 ETAPA I 
- Calle 57 # 8-49 Aparcadero S2 -22 ETAPA I
 - Calle 57 # 8-49 Aparcadero S2 -37 ETAPA I 
- Calle 57 # 8-49 Aparcadero S2 -38 ETAPA I 
- Calle 57 # 8-49 Aparcadero S2 - 9 ETAPA I 
- Calle 57 # 8-49 Aparcadero S2 -40 ETAPA I 
- Calle 57 # 8-49 Aparcadero S2 -41 ETAPA I
 - Calle 57 # 8-49 Aparcadero S2 -42 ETAPA I 
- Calle 57 # 8-49 Aparcadero S2 -43 ETAPA I 
- Calle 57 # 8-49 Aparcadero S2 -44 ETAPA I 
- Calle 57 # 8-49 Aparcadero S2 -45 ETAPA I  - Calle 57 # 8-49 Aparcadero S2 -46 ETAPA I - Calle 57 # 8-49 Aparcadero S2 -47 ETAPA I - Calle 57 # 8-49 Aparcadero S2 -48 ETAPA I - Calle 57 # 8-49 Aparcadero S2 -49 ETAPA I - Calle 57 # 8-49 Aparcadero S2 -50 ETAPA I - Calle 57 # 8-49 Aparcadero S2 -51 ETAPA I - Calle 57 # 8-49 Aparcadero S2 -52 ETAPA I - Calle 57 # 8-49 Aparcadero S2 -53 ETAPA I - Calle 57 # 8-49 Aparcadero S2 -54 ETAPA I - Calle 57 # 8-49 Aparcadero S2 -55 ETAPA I - Calle 57 # 8-49 Aparcadero S2 -56 ETAPA I - Calle 57 # 8-49 Aparcadero S2 -57 ETAPA I - Calle 57 # 8-49 Aparcadero S2 -58 ETAPA I - Calle 57 # 8-49 Aparcadero S2 -59 ETAPA I - Calle 57 # 8-49 Aparcadero S2 -60 ETAPA I - Calle 57 # 8-49 Aparcadero S2 -61 ETAPA I - Calle 57 # 8-49 Aparcadero S2 -62 ETAPA I - Calle 57 # 8-49 Aparcadero S2 -63 ETAPA I - Calle 57 # 8-49 Aparcadero S2 -64 ETAPA I - Calle 57 # 8-49 Aparcadero S2 -65 ETAPA I - Calle 57 # 8-49 Aparcadero S2 -66 ETAPA I - Calle 57 # 8-49 Aparcadero S2 -67 ETAPA I - Calle 57 # 8-49 Aparcadero S2 -67 ETAPA I - Calle 57 # 8-49 Aparcadero S2 -68 ETAPA I - Calle 57 # 8-49 Aparcadero S2 -69 ETAPA I - Calle 57 # 8-49 Aparcadero S2 -70 ETAPA I - Calle 57 # 8-49 Aparcadero S2 -71 ETAPA I - Calle 57 # 8-49 Aparcadero S2 -72 ETAPA I - Calle 57 # 8-49 Aparcadero S2 -73 ETAPA I - Calle 57 # 8-49 Aparcadero S2 -74 ETAPA I - Calle 57 # 8-49 Aparcadero S2 -75 ETAPA I - Calle 57 # 8-49 Aparcadero S2 -76 ETAPA I - Calle 57 # 8-49 Aparcadero S2 -77 ETAPA I - Calle 57 # 8-49 Aparcadero S2 -78 ETAPA I - Calle 57 # 8-49 Aparcadero S2 -79 ETAPA I - Calle 57 # 8-49 Aparcadero S2 -80 ETAPA I - Calle 57 # 8-49 Aparcadero S2 -81 ETAPA I - Calle 57 # 8-49 Aparcadero S2 -82 ETAPA I - Calle 57 # 8-49 Aparcadero S2 -83 ETAPA I - Calle 57 # 8-49 Aparcadero S2 -84 ETAPA I - Calle 57 # 8-49 Aparcadero S2 -85 ETAPA I - Calle 57 # 8-49 Aparcadero S2 -86 ETAPA I - Calle 57 # 8-49 Aparcadero S2 -87 ETAPA I - Calle 57 # 8-49 Aparcadero S2 -88 ETAPA I - Calle 57 # 8-49 Aparcadero S2 -89 ETAPA I - Calle 57 # 8-49 Aparcadero S2 -90 ETAPA I - Calle 57 # 8-49 Aparcadero S2 -91 ETAPA I - Calle 57 # 8-49 Aparcadero S2 -92 ETAPA I - Calle 57 # 8-49 Aparcadero S2 -93 ETAPA I - Calle 57 # 8-49 Aparcadero S2 -94 ETAPA I - Calle 57 # 8-49 Aparcadero S2 -95 ETAPA I - Calle 57 # 8-49 Aparcadero S2 -96 ETAPA I - Calle 57 # 8-49 Aparcadero S2 -97 ETAPA I
</t>
    </r>
    <r>
      <rPr>
        <b/>
        <sz val="14"/>
        <color theme="1"/>
        <rFont val="Calibri"/>
        <family val="2"/>
        <scheme val="minor"/>
      </rPr>
      <t xml:space="preserve">
</t>
    </r>
    <r>
      <rPr>
        <b/>
        <u/>
        <sz val="14"/>
        <color theme="1"/>
        <rFont val="Calibri"/>
        <family val="2"/>
        <scheme val="minor"/>
      </rPr>
      <t>* OFICINA EN ARRIENDO NO SE AMPARA EL EDIFICIO**</t>
    </r>
    <r>
      <rPr>
        <b/>
        <sz val="14"/>
        <color theme="1"/>
        <rFont val="Calibri"/>
        <family val="2"/>
        <scheme val="minor"/>
      </rPr>
      <t xml:space="preserve">
</t>
    </r>
    <r>
      <rPr>
        <sz val="14"/>
        <color theme="1"/>
        <rFont val="Calibri"/>
        <family val="2"/>
        <scheme val="minor"/>
      </rPr>
      <t xml:space="preserve">- Transversal 9° No. 55, 97, Edificio VIMA, Bogotá, oficinas 301 y 302 
- Transversal 9° No. 55, 97, Edificio VIMA, Bogotá, oficinas 303 y 304
- Calle 93 No. 15-40 Bogotá
-Transversal 9° No. 55-67, Edificio El Triángulo, Bogotá, oficina 401 
- Calle 59 No. 8-21, Apartamento M1, Edificio Tundana, Bogotá.
</t>
    </r>
  </si>
  <si>
    <t>DINERO Y TÍTULOS VALORES A NIVEL NACIONAL</t>
  </si>
  <si>
    <t>OBRAS DE ARTE
Para el cálculo del valor asegurado de Obras de Arte se tomó UD1.224.650 por la TRM deL 23-10-2023 que era de   $4.238,85
30.09.2023</t>
  </si>
  <si>
    <t>2. Equipos móviles y portátiles incluidos celulares</t>
  </si>
  <si>
    <t>NUEVOS VALORES ASEGURADOS
LA PREVISORA S.A.
VIGENCIA  DESDE EL 01-01-2024 HASTA EL 31-12-2024</t>
  </si>
  <si>
    <t xml:space="preserve">DINERO Y TITULOS VALORES
</t>
  </si>
  <si>
    <t>TOTAL GENERAL</t>
  </si>
  <si>
    <t>EQUIPO ELECTRICO FIJO
30.09.2023
TIENE INCLUIDO EL IPC  DEL 13.1% ADICIONAL AL VR. REPORTADO POR EL ÁREA DE ACTIVOS</t>
  </si>
  <si>
    <t>EQUIPO ELECTRONICO
30.09.2023
TIENE INCLUIDO EL IPC  DEL 13.1% ADICIONAL AL VR. REPORTADO POR EL ÁREA DE ACTIVOS</t>
  </si>
  <si>
    <t>MAQUINARIA
30.09.2023
SE DEJARON LOS MISMOS VALORES ASEGURADOS  EN LA VIGENCIA 2023</t>
  </si>
  <si>
    <t>MUEBLES Y ENSERES
30.09.2023
SE DEJARON LOS MISMOS VALORES ASEGURADOS  EN LA VIGENCIA 2023</t>
  </si>
  <si>
    <t xml:space="preserve">Carrera 48 No. 41-24 Barrio Colon
Autopista Med-Bog peaje Copa Cabana Vereda el Convento </t>
  </si>
  <si>
    <t>Calle 81 No. 38-121 Ciudad jardín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</si>
</sst>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164" formatCode="_-&quot;$&quot;\ * #,##0_-;\-&quot;$&quot;\ * #,##0_-;_-&quot;$&quot;\ * &quot;-&quot;??_-;_-@_-"/>
    <numFmt numFmtId="165" formatCode="_(&quot;$&quot;\ * #,##0.00_);_(&quot;$&quot;\ * \(#,##0.00\);_(&quot;$&quot;\ * &quot;-&quot;??_);_(@_)"/>
    <numFmt numFmtId="166" formatCode="_(* #,##0.00_);_(* \(#,##0.00\);_(* &quot;-&quot;??_);_(@_)"/>
    <numFmt numFmtId="167" formatCode="&quot;$&quot;\ #,##0_);[Red]\(&quot;$&quot;\ #,##0\)"/>
    <numFmt numFmtId="168" formatCode="&quot;$&quot;\ #,##0.00;[Red]&quot;$&quot;\ #,##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MS Sans Serif"/>
      <family val="2"/>
    </font>
    <font>
      <b/>
      <sz val="14"/>
      <color theme="1"/>
      <name val="Calibri"/>
      <family val="2"/>
      <scheme val="minor"/>
    </font>
    <font>
      <b/>
      <sz val="12"/>
      <color theme="1"/>
      <name val="Calibri"/>
      <family val="2"/>
      <scheme val="minor"/>
    </font>
    <font>
      <sz val="11"/>
      <color rgb="FFFF0000"/>
      <name val="Calibri"/>
      <family val="2"/>
      <scheme val="minor"/>
    </font>
    <font>
      <sz val="9"/>
      <color indexed="81"/>
      <name val="Tahoma"/>
      <family val="2"/>
    </font>
    <font>
      <b/>
      <sz val="18"/>
      <color theme="1"/>
      <name val="Calibri"/>
      <family val="2"/>
      <scheme val="minor"/>
    </font>
    <font>
      <sz val="14"/>
      <color theme="1"/>
      <name val="Calibri"/>
      <family val="2"/>
      <scheme val="minor"/>
    </font>
    <font>
      <sz val="14"/>
      <name val="Calibri"/>
      <family val="2"/>
      <scheme val="minor"/>
    </font>
    <font>
      <b/>
      <u/>
      <sz val="14"/>
      <color theme="1"/>
      <name val="Calibri"/>
      <family val="2"/>
      <scheme val="minor"/>
    </font>
    <font>
      <u/>
      <sz val="14"/>
      <color theme="1"/>
      <name val="Calibri"/>
      <family val="2"/>
      <scheme val="minor"/>
    </font>
    <font>
      <sz val="14"/>
      <color rgb="FFFF0000"/>
      <name val="Calibri"/>
      <family val="2"/>
      <scheme val="minor"/>
    </font>
    <font>
      <b/>
      <sz val="14"/>
      <name val="Calibri"/>
      <family val="2"/>
      <scheme val="minor"/>
    </font>
    <font>
      <b/>
      <sz val="18"/>
      <name val="Calibri"/>
      <family val="2"/>
      <scheme val="minor"/>
    </font>
    <font>
      <b/>
      <sz val="9"/>
      <color indexed="81"/>
      <name val="Tahoma"/>
      <family val="2"/>
    </font>
    <font>
      <sz val="11"/>
      <name val="Calibri"/>
      <family val="2"/>
    </font>
    <font>
      <sz val="12"/>
      <color theme="1"/>
      <name val="Calibri"/>
      <family val="2"/>
      <scheme val="minor"/>
    </font>
    <font>
      <b/>
      <sz val="12"/>
      <name val="Calibri"/>
      <family val="2"/>
      <scheme val="minor"/>
    </font>
    <font>
      <sz val="12"/>
      <name val="Calibri"/>
      <family val="2"/>
      <scheme val="minor"/>
    </font>
    <font>
      <b/>
      <sz val="11"/>
      <name val="Calibri"/>
      <family val="2"/>
      <scheme val="minor"/>
    </font>
  </fonts>
  <fills count="16">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10">
    <xf numFmtId="0" fontId="0" fillId="0" borderId="0"/>
    <xf numFmtId="165" fontId="1" fillId="0" borderId="0" applyFont="0" applyFill="0" applyBorder="0" applyAlignment="0" applyProtection="0"/>
    <xf numFmtId="166" fontId="1" fillId="0" borderId="0" applyFont="0" applyFill="0" applyBorder="0" applyAlignment="0" applyProtection="0"/>
    <xf numFmtId="0" fontId="3" fillId="0" borderId="0"/>
    <xf numFmtId="0" fontId="3" fillId="0" borderId="0"/>
    <xf numFmtId="0" fontId="3" fillId="0" borderId="0"/>
    <xf numFmtId="41" fontId="1" fillId="0" borderId="0" applyFont="0" applyFill="0" applyBorder="0" applyAlignment="0" applyProtection="0"/>
    <xf numFmtId="44" fontId="1" fillId="0" borderId="0" applyFont="0" applyFill="0" applyBorder="0" applyAlignment="0" applyProtection="0"/>
    <xf numFmtId="0" fontId="17" fillId="0" borderId="0"/>
    <xf numFmtId="41" fontId="17" fillId="0" borderId="0" applyFont="0" applyFill="0" applyBorder="0" applyAlignment="0" applyProtection="0"/>
  </cellStyleXfs>
  <cellXfs count="161">
    <xf numFmtId="0" fontId="0" fillId="0" borderId="0" xfId="0"/>
    <xf numFmtId="0" fontId="0" fillId="0" borderId="1" xfId="0" applyBorder="1" applyAlignment="1">
      <alignment horizontal="left" vertical="center"/>
    </xf>
    <xf numFmtId="4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44" fontId="0" fillId="4" borderId="1" xfId="0" applyNumberFormat="1" applyFill="1" applyBorder="1" applyAlignment="1">
      <alignment vertical="center"/>
    </xf>
    <xf numFmtId="0" fontId="5" fillId="0" borderId="0" xfId="0" applyFont="1"/>
    <xf numFmtId="0" fontId="0" fillId="4" borderId="1" xfId="0" applyFill="1" applyBorder="1" applyAlignment="1">
      <alignment horizontal="left" vertical="center"/>
    </xf>
    <xf numFmtId="0" fontId="0" fillId="4" borderId="1" xfId="0" applyFill="1" applyBorder="1" applyAlignment="1">
      <alignment vertical="center" wrapText="1"/>
    </xf>
    <xf numFmtId="0" fontId="0" fillId="4" borderId="0" xfId="0" applyFill="1"/>
    <xf numFmtId="0" fontId="0" fillId="4" borderId="1" xfId="0" applyFill="1" applyBorder="1" applyAlignment="1">
      <alignment vertical="center"/>
    </xf>
    <xf numFmtId="0" fontId="0" fillId="0" borderId="1" xfId="0" applyBorder="1" applyAlignment="1">
      <alignment horizontal="left" vertical="center" wrapText="1"/>
    </xf>
    <xf numFmtId="0" fontId="5" fillId="3" borderId="1" xfId="0" applyFont="1" applyFill="1" applyBorder="1" applyAlignment="1">
      <alignment horizontal="right" vertical="center"/>
    </xf>
    <xf numFmtId="0" fontId="2" fillId="5" borderId="2" xfId="0" applyFont="1" applyFill="1" applyBorder="1" applyAlignment="1">
      <alignment horizontal="center" vertical="center" wrapText="1"/>
    </xf>
    <xf numFmtId="164" fontId="0" fillId="0" borderId="1" xfId="0" applyNumberFormat="1" applyBorder="1" applyAlignment="1">
      <alignment vertical="center"/>
    </xf>
    <xf numFmtId="41" fontId="0" fillId="0" borderId="0" xfId="6" applyFont="1" applyFill="1"/>
    <xf numFmtId="44" fontId="6" fillId="0" borderId="1" xfId="0" applyNumberFormat="1" applyFont="1" applyBorder="1" applyAlignment="1">
      <alignment vertical="center"/>
    </xf>
    <xf numFmtId="0" fontId="2" fillId="6" borderId="2" xfId="0" applyFont="1" applyFill="1" applyBorder="1" applyAlignment="1">
      <alignment horizontal="center" vertical="center" wrapText="1"/>
    </xf>
    <xf numFmtId="44" fontId="0" fillId="6" borderId="1" xfId="0" applyNumberFormat="1" applyFill="1" applyBorder="1" applyAlignment="1">
      <alignment vertical="center"/>
    </xf>
    <xf numFmtId="164" fontId="0" fillId="6" borderId="1" xfId="0" applyNumberFormat="1" applyFill="1" applyBorder="1" applyAlignment="1">
      <alignment vertical="center"/>
    </xf>
    <xf numFmtId="44" fontId="5" fillId="6" borderId="1" xfId="0" applyNumberFormat="1" applyFont="1" applyFill="1" applyBorder="1" applyAlignment="1">
      <alignment vertical="center"/>
    </xf>
    <xf numFmtId="44" fontId="6" fillId="6" borderId="1" xfId="0" applyNumberFormat="1" applyFont="1" applyFill="1" applyBorder="1" applyAlignment="1">
      <alignment vertical="center"/>
    </xf>
    <xf numFmtId="0" fontId="0" fillId="6" borderId="0" xfId="0" applyFill="1" applyAlignment="1">
      <alignment horizontal="center" vertical="center"/>
    </xf>
    <xf numFmtId="0" fontId="4" fillId="6" borderId="0" xfId="0" applyFont="1" applyFill="1" applyAlignment="1">
      <alignment horizontal="center" vertical="center"/>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0" fillId="6" borderId="1" xfId="0" applyFill="1" applyBorder="1" applyAlignment="1">
      <alignment vertical="center"/>
    </xf>
    <xf numFmtId="44" fontId="0" fillId="6" borderId="1" xfId="0" applyNumberFormat="1" applyFill="1" applyBorder="1" applyAlignment="1">
      <alignment horizontal="center" vertical="center"/>
    </xf>
    <xf numFmtId="0" fontId="0" fillId="6" borderId="1" xfId="0" applyFill="1" applyBorder="1" applyAlignment="1">
      <alignment vertical="center" wrapText="1"/>
    </xf>
    <xf numFmtId="0" fontId="0" fillId="0" borderId="0" xfId="0" applyAlignment="1">
      <alignment horizontal="center" vertical="center"/>
    </xf>
    <xf numFmtId="41" fontId="0" fillId="0" borderId="0" xfId="0" applyNumberFormat="1"/>
    <xf numFmtId="44" fontId="5" fillId="7" borderId="1" xfId="0" applyNumberFormat="1" applyFont="1" applyFill="1" applyBorder="1" applyAlignment="1">
      <alignment vertical="center"/>
    </xf>
    <xf numFmtId="44" fontId="5" fillId="8" borderId="1" xfId="0" applyNumberFormat="1" applyFont="1" applyFill="1" applyBorder="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41" fontId="0" fillId="0" borderId="0" xfId="6" applyFont="1" applyFill="1" applyAlignment="1">
      <alignment horizontal="center" vertical="center"/>
    </xf>
    <xf numFmtId="0" fontId="6" fillId="6" borderId="1" xfId="0" applyFont="1" applyFill="1" applyBorder="1" applyAlignment="1">
      <alignment vertical="center" wrapText="1"/>
    </xf>
    <xf numFmtId="44" fontId="0" fillId="6" borderId="1" xfId="0" applyNumberFormat="1" applyFill="1" applyBorder="1" applyAlignment="1">
      <alignment vertical="center" wrapText="1"/>
    </xf>
    <xf numFmtId="44" fontId="5" fillId="2" borderId="1" xfId="0" applyNumberFormat="1" applyFont="1" applyFill="1" applyBorder="1" applyAlignment="1">
      <alignment vertical="center"/>
    </xf>
    <xf numFmtId="0" fontId="9" fillId="0" borderId="0" xfId="0" applyFont="1"/>
    <xf numFmtId="0" fontId="9" fillId="0" borderId="0" xfId="0" applyFont="1" applyAlignment="1">
      <alignment horizontal="center" vertical="center" wrapText="1"/>
    </xf>
    <xf numFmtId="0" fontId="9" fillId="4" borderId="1" xfId="0" applyFont="1" applyFill="1" applyBorder="1" applyAlignment="1">
      <alignment horizontal="left" vertical="center"/>
    </xf>
    <xf numFmtId="44" fontId="9" fillId="4" borderId="1" xfId="0" applyNumberFormat="1" applyFont="1" applyFill="1" applyBorder="1" applyAlignment="1">
      <alignment vertical="center"/>
    </xf>
    <xf numFmtId="164" fontId="9" fillId="4" borderId="1" xfId="0" applyNumberFormat="1" applyFont="1" applyFill="1" applyBorder="1" applyAlignment="1">
      <alignment vertical="center"/>
    </xf>
    <xf numFmtId="164" fontId="10" fillId="4" borderId="1" xfId="0" applyNumberFormat="1" applyFont="1" applyFill="1" applyBorder="1" applyAlignment="1">
      <alignment vertical="center"/>
    </xf>
    <xf numFmtId="164" fontId="9" fillId="4" borderId="1" xfId="7" applyNumberFormat="1" applyFont="1" applyFill="1" applyBorder="1" applyAlignment="1">
      <alignment vertical="center"/>
    </xf>
    <xf numFmtId="0" fontId="9" fillId="4" borderId="1" xfId="0" applyFont="1" applyFill="1" applyBorder="1" applyAlignment="1">
      <alignment vertical="center"/>
    </xf>
    <xf numFmtId="0" fontId="9" fillId="4" borderId="0" xfId="0" applyFont="1" applyFill="1"/>
    <xf numFmtId="164" fontId="9" fillId="4" borderId="0" xfId="7" applyNumberFormat="1" applyFont="1" applyFill="1" applyAlignment="1">
      <alignment vertical="center"/>
    </xf>
    <xf numFmtId="0" fontId="9" fillId="4" borderId="1" xfId="0" applyFont="1" applyFill="1" applyBorder="1" applyAlignment="1">
      <alignment vertical="center" wrapText="1"/>
    </xf>
    <xf numFmtId="0" fontId="9" fillId="4" borderId="0" xfId="0" applyFont="1" applyFill="1" applyAlignment="1">
      <alignment vertical="center"/>
    </xf>
    <xf numFmtId="0" fontId="9" fillId="4" borderId="1" xfId="0" applyFont="1" applyFill="1" applyBorder="1" applyAlignment="1">
      <alignment horizontal="left" vertical="center" wrapText="1"/>
    </xf>
    <xf numFmtId="0" fontId="9" fillId="4" borderId="0" xfId="0" applyFont="1" applyFill="1" applyAlignment="1">
      <alignment vertical="center" wrapText="1"/>
    </xf>
    <xf numFmtId="0" fontId="9" fillId="4" borderId="0" xfId="0" applyFont="1" applyFill="1" applyAlignment="1">
      <alignment wrapText="1"/>
    </xf>
    <xf numFmtId="0" fontId="13" fillId="4" borderId="0" xfId="0" applyFont="1" applyFill="1" applyAlignment="1">
      <alignment vertical="center"/>
    </xf>
    <xf numFmtId="0" fontId="4" fillId="0" borderId="0" xfId="0" applyFont="1"/>
    <xf numFmtId="164" fontId="9" fillId="0" borderId="0" xfId="0" applyNumberFormat="1" applyFont="1"/>
    <xf numFmtId="168" fontId="9" fillId="0" borderId="0" xfId="0" applyNumberFormat="1" applyFont="1"/>
    <xf numFmtId="0" fontId="4" fillId="11" borderId="2" xfId="0" applyFont="1" applyFill="1" applyBorder="1" applyAlignment="1">
      <alignment horizontal="center" vertical="center" wrapText="1"/>
    </xf>
    <xf numFmtId="164" fontId="4" fillId="11" borderId="2" xfId="0" applyNumberFormat="1"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1" xfId="0" applyFont="1" applyFill="1" applyBorder="1" applyAlignment="1">
      <alignment horizontal="left" vertical="center" wrapText="1"/>
    </xf>
    <xf numFmtId="44" fontId="4" fillId="11" borderId="1" xfId="0" applyNumberFormat="1" applyFont="1" applyFill="1" applyBorder="1" applyAlignment="1">
      <alignment vertical="center"/>
    </xf>
    <xf numFmtId="164" fontId="4" fillId="11" borderId="1" xfId="0" applyNumberFormat="1" applyFont="1" applyFill="1" applyBorder="1" applyAlignment="1">
      <alignment vertical="center"/>
    </xf>
    <xf numFmtId="0" fontId="4" fillId="11" borderId="1" xfId="0" applyFont="1" applyFill="1" applyBorder="1" applyAlignment="1">
      <alignment vertical="center"/>
    </xf>
    <xf numFmtId="44" fontId="9" fillId="2" borderId="1" xfId="0" applyNumberFormat="1" applyFont="1" applyFill="1" applyBorder="1" applyAlignment="1">
      <alignment vertical="center"/>
    </xf>
    <xf numFmtId="164" fontId="9" fillId="2" borderId="1" xfId="0" applyNumberFormat="1" applyFont="1" applyFill="1" applyBorder="1" applyAlignment="1">
      <alignment vertical="center"/>
    </xf>
    <xf numFmtId="164" fontId="9" fillId="2" borderId="3" xfId="0" applyNumberFormat="1" applyFont="1" applyFill="1" applyBorder="1" applyAlignment="1">
      <alignment vertical="center"/>
    </xf>
    <xf numFmtId="164" fontId="10" fillId="2" borderId="1" xfId="0" applyNumberFormat="1" applyFont="1" applyFill="1" applyBorder="1" applyAlignment="1">
      <alignment vertical="center"/>
    </xf>
    <xf numFmtId="0" fontId="9" fillId="2" borderId="1" xfId="0" applyFont="1" applyFill="1" applyBorder="1" applyAlignment="1">
      <alignment vertical="center" wrapText="1"/>
    </xf>
    <xf numFmtId="0" fontId="5" fillId="4" borderId="0" xfId="0" applyFont="1" applyFill="1" applyAlignment="1">
      <alignment horizontal="right" vertical="center"/>
    </xf>
    <xf numFmtId="44" fontId="5" fillId="4" borderId="0" xfId="0" applyNumberFormat="1" applyFont="1" applyFill="1" applyAlignment="1">
      <alignment vertical="center"/>
    </xf>
    <xf numFmtId="0" fontId="5" fillId="4" borderId="0" xfId="0" applyFont="1" applyFill="1" applyAlignment="1">
      <alignment vertical="center"/>
    </xf>
    <xf numFmtId="0" fontId="5" fillId="4" borderId="0" xfId="0" applyFont="1" applyFill="1"/>
    <xf numFmtId="164" fontId="6" fillId="4" borderId="1" xfId="0" applyNumberFormat="1" applyFont="1" applyFill="1" applyBorder="1" applyAlignment="1">
      <alignment vertical="center"/>
    </xf>
    <xf numFmtId="0" fontId="6" fillId="4" borderId="10" xfId="0" applyFont="1" applyFill="1" applyBorder="1" applyAlignment="1">
      <alignment vertical="center" wrapText="1"/>
    </xf>
    <xf numFmtId="0" fontId="5" fillId="0" borderId="14" xfId="0" applyFont="1" applyBorder="1" applyAlignment="1">
      <alignment vertical="center"/>
    </xf>
    <xf numFmtId="0" fontId="5" fillId="13" borderId="15" xfId="0" applyFont="1" applyFill="1" applyBorder="1" applyAlignment="1">
      <alignment horizontal="right" vertical="center"/>
    </xf>
    <xf numFmtId="164" fontId="5" fillId="13" borderId="16" xfId="0" applyNumberFormat="1" applyFont="1" applyFill="1" applyBorder="1" applyAlignment="1">
      <alignment vertical="center"/>
    </xf>
    <xf numFmtId="164" fontId="5" fillId="13" borderId="17" xfId="0" applyNumberFormat="1" applyFont="1" applyFill="1" applyBorder="1" applyAlignment="1">
      <alignment vertical="center"/>
    </xf>
    <xf numFmtId="0" fontId="0" fillId="4" borderId="6" xfId="0" applyFill="1" applyBorder="1" applyAlignment="1">
      <alignment horizontal="left" vertical="center"/>
    </xf>
    <xf numFmtId="164" fontId="0" fillId="4" borderId="1" xfId="0" applyNumberFormat="1" applyFill="1" applyBorder="1" applyAlignment="1">
      <alignment vertical="center"/>
    </xf>
    <xf numFmtId="0" fontId="0" fillId="4" borderId="10" xfId="0" applyFill="1" applyBorder="1" applyAlignment="1">
      <alignment vertical="center"/>
    </xf>
    <xf numFmtId="0" fontId="0" fillId="4" borderId="10" xfId="0" applyFill="1" applyBorder="1" applyAlignment="1">
      <alignment vertical="center" wrapText="1"/>
    </xf>
    <xf numFmtId="0" fontId="0" fillId="0" borderId="6" xfId="0" applyBorder="1" applyAlignment="1">
      <alignment horizontal="left" vertical="center" wrapText="1"/>
    </xf>
    <xf numFmtId="164" fontId="0" fillId="4" borderId="1" xfId="0" applyNumberFormat="1" applyFill="1" applyBorder="1" applyAlignment="1">
      <alignment vertical="center" wrapText="1"/>
    </xf>
    <xf numFmtId="0" fontId="0" fillId="0" borderId="6" xfId="0" applyBorder="1" applyAlignment="1">
      <alignment horizontal="left" vertical="center"/>
    </xf>
    <xf numFmtId="0" fontId="0" fillId="0" borderId="11" xfId="0" applyBorder="1" applyAlignment="1">
      <alignment horizontal="left" vertical="center" wrapText="1"/>
    </xf>
    <xf numFmtId="164" fontId="0" fillId="4" borderId="12" xfId="0" applyNumberFormat="1" applyFill="1" applyBorder="1" applyAlignment="1">
      <alignment vertical="center"/>
    </xf>
    <xf numFmtId="0" fontId="0" fillId="4" borderId="13" xfId="0" applyFill="1" applyBorder="1" applyAlignment="1">
      <alignment vertical="center" wrapText="1"/>
    </xf>
    <xf numFmtId="0" fontId="18" fillId="0" borderId="0" xfId="0" applyFont="1"/>
    <xf numFmtId="10" fontId="18" fillId="0" borderId="0" xfId="0" applyNumberFormat="1" applyFont="1"/>
    <xf numFmtId="0" fontId="18" fillId="0" borderId="0" xfId="0" applyFont="1" applyAlignment="1">
      <alignment vertical="center"/>
    </xf>
    <xf numFmtId="168" fontId="18" fillId="0" borderId="0" xfId="0" applyNumberFormat="1" applyFont="1"/>
    <xf numFmtId="41" fontId="18" fillId="0" borderId="0" xfId="6" applyFont="1" applyFill="1"/>
    <xf numFmtId="0" fontId="5" fillId="13" borderId="15" xfId="0" applyFont="1" applyFill="1" applyBorder="1" applyAlignment="1">
      <alignment vertical="center"/>
    </xf>
    <xf numFmtId="0" fontId="5" fillId="13" borderId="16" xfId="0" applyFont="1" applyFill="1" applyBorder="1" applyAlignment="1">
      <alignment horizontal="center" vertical="center" wrapText="1"/>
    </xf>
    <xf numFmtId="0" fontId="5" fillId="13" borderId="16" xfId="0" applyFont="1" applyFill="1" applyBorder="1" applyAlignment="1">
      <alignment horizontal="center" vertical="center"/>
    </xf>
    <xf numFmtId="0" fontId="5" fillId="13" borderId="17" xfId="0" applyFont="1" applyFill="1" applyBorder="1" applyAlignment="1">
      <alignment horizontal="center" vertical="center"/>
    </xf>
    <xf numFmtId="0" fontId="0" fillId="4" borderId="21" xfId="0" applyFill="1" applyBorder="1" applyAlignment="1">
      <alignment horizontal="left" vertical="center"/>
    </xf>
    <xf numFmtId="164" fontId="0" fillId="4" borderId="9" xfId="0" applyNumberFormat="1" applyFill="1" applyBorder="1" applyAlignment="1">
      <alignment vertical="center"/>
    </xf>
    <xf numFmtId="0" fontId="0" fillId="4" borderId="22" xfId="0" applyFill="1" applyBorder="1" applyAlignment="1">
      <alignment vertical="center"/>
    </xf>
    <xf numFmtId="164" fontId="0" fillId="14" borderId="9" xfId="0" applyNumberFormat="1" applyFill="1" applyBorder="1" applyAlignment="1">
      <alignment vertical="center"/>
    </xf>
    <xf numFmtId="0" fontId="0" fillId="15" borderId="6" xfId="0" applyFill="1" applyBorder="1" applyAlignment="1">
      <alignment horizontal="left" vertical="center"/>
    </xf>
    <xf numFmtId="0" fontId="21" fillId="15" borderId="10"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0" borderId="1" xfId="0" applyFont="1" applyBorder="1" applyAlignment="1">
      <alignment horizontal="center"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164" fontId="5" fillId="13" borderId="16" xfId="0" applyNumberFormat="1" applyFont="1" applyFill="1" applyBorder="1" applyAlignment="1">
      <alignment horizontal="center" vertical="center"/>
    </xf>
    <xf numFmtId="164" fontId="5" fillId="13" borderId="17" xfId="0" applyNumberFormat="1" applyFont="1" applyFill="1" applyBorder="1" applyAlignment="1">
      <alignment horizontal="center" vertical="center"/>
    </xf>
    <xf numFmtId="167" fontId="20" fillId="14" borderId="3" xfId="0" applyNumberFormat="1" applyFont="1" applyFill="1" applyBorder="1" applyAlignment="1">
      <alignment horizontal="right" vertical="center" wrapText="1"/>
    </xf>
    <xf numFmtId="167" fontId="20" fillId="14" borderId="5" xfId="0" applyNumberFormat="1" applyFont="1" applyFill="1" applyBorder="1" applyAlignment="1">
      <alignment horizontal="right" vertical="center" wrapText="1"/>
    </xf>
    <xf numFmtId="167" fontId="20" fillId="14" borderId="23" xfId="0" applyNumberFormat="1" applyFont="1" applyFill="1" applyBorder="1" applyAlignment="1">
      <alignment horizontal="right" vertical="center" wrapText="1"/>
    </xf>
    <xf numFmtId="167" fontId="19" fillId="10" borderId="5" xfId="0" applyNumberFormat="1" applyFont="1" applyFill="1" applyBorder="1" applyAlignment="1">
      <alignment horizontal="left" vertical="center" wrapText="1"/>
    </xf>
    <xf numFmtId="167" fontId="19" fillId="10" borderId="4" xfId="0" applyNumberFormat="1" applyFont="1" applyFill="1" applyBorder="1" applyAlignment="1">
      <alignment horizontal="left" vertical="center" wrapText="1"/>
    </xf>
    <xf numFmtId="0" fontId="20" fillId="4" borderId="21" xfId="0" applyFont="1" applyFill="1" applyBorder="1" applyAlignment="1">
      <alignment horizontal="justify" vertical="center" wrapText="1"/>
    </xf>
    <xf numFmtId="0" fontId="20" fillId="4" borderId="9" xfId="0" applyFont="1" applyFill="1" applyBorder="1" applyAlignment="1">
      <alignment horizontal="justify" vertical="center" wrapText="1"/>
    </xf>
    <xf numFmtId="167" fontId="20" fillId="14" borderId="7" xfId="0" applyNumberFormat="1" applyFont="1" applyFill="1" applyBorder="1" applyAlignment="1">
      <alignment horizontal="right" vertical="center" wrapText="1"/>
    </xf>
    <xf numFmtId="167" fontId="20" fillId="14" borderId="8" xfId="0" applyNumberFormat="1" applyFont="1" applyFill="1" applyBorder="1" applyAlignment="1">
      <alignment horizontal="right" vertical="center" wrapText="1"/>
    </xf>
    <xf numFmtId="167" fontId="20" fillId="14" borderId="27" xfId="0" applyNumberFormat="1" applyFont="1" applyFill="1" applyBorder="1" applyAlignment="1">
      <alignment horizontal="right" vertical="center" wrapText="1"/>
    </xf>
    <xf numFmtId="164" fontId="5" fillId="13" borderId="15" xfId="0" applyNumberFormat="1" applyFont="1" applyFill="1" applyBorder="1" applyAlignment="1">
      <alignment horizontal="center" vertical="center"/>
    </xf>
    <xf numFmtId="0" fontId="19" fillId="9" borderId="15"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19" fillId="9" borderId="17" xfId="0" applyFont="1" applyFill="1" applyBorder="1" applyAlignment="1">
      <alignment horizontal="center" vertical="center" wrapText="1"/>
    </xf>
    <xf numFmtId="167" fontId="19" fillId="9" borderId="24" xfId="0" applyNumberFormat="1" applyFont="1" applyFill="1" applyBorder="1" applyAlignment="1">
      <alignment horizontal="right" vertical="center" wrapText="1"/>
    </xf>
    <xf numFmtId="167" fontId="19" fillId="9" borderId="25" xfId="0" applyNumberFormat="1" applyFont="1" applyFill="1" applyBorder="1" applyAlignment="1">
      <alignment horizontal="right" vertical="center" wrapText="1"/>
    </xf>
    <xf numFmtId="167" fontId="19" fillId="9" borderId="26" xfId="0" applyNumberFormat="1" applyFont="1" applyFill="1" applyBorder="1" applyAlignment="1">
      <alignment horizontal="right" vertical="center" wrapText="1"/>
    </xf>
    <xf numFmtId="0" fontId="20" fillId="4" borderId="6" xfId="0" applyFont="1" applyFill="1" applyBorder="1" applyAlignment="1">
      <alignment horizontal="justify" vertical="center" wrapText="1"/>
    </xf>
    <xf numFmtId="0" fontId="20" fillId="4" borderId="1" xfId="0" applyFont="1" applyFill="1" applyBorder="1" applyAlignment="1">
      <alignment horizontal="justify" vertical="center" wrapText="1"/>
    </xf>
    <xf numFmtId="0" fontId="20" fillId="4" borderId="6" xfId="0" applyFont="1" applyFill="1" applyBorder="1" applyAlignment="1">
      <alignment vertical="center" wrapText="1"/>
    </xf>
    <xf numFmtId="0" fontId="20" fillId="4" borderId="1" xfId="0" applyFont="1" applyFill="1" applyBorder="1" applyAlignment="1">
      <alignment vertical="center" wrapText="1"/>
    </xf>
    <xf numFmtId="0" fontId="19" fillId="9" borderId="11" xfId="0" applyFont="1" applyFill="1" applyBorder="1" applyAlignment="1">
      <alignment horizontal="right" vertical="center" wrapText="1"/>
    </xf>
    <xf numFmtId="0" fontId="19" fillId="9" borderId="12" xfId="0" applyFont="1" applyFill="1" applyBorder="1" applyAlignment="1">
      <alignment horizontal="right" vertical="center" wrapText="1"/>
    </xf>
    <xf numFmtId="0" fontId="10" fillId="4" borderId="1" xfId="0" applyFont="1" applyFill="1" applyBorder="1" applyAlignment="1">
      <alignment horizontal="justify" vertical="center" wrapText="1"/>
    </xf>
    <xf numFmtId="167" fontId="10" fillId="11" borderId="3" xfId="0" applyNumberFormat="1" applyFont="1" applyFill="1" applyBorder="1" applyAlignment="1">
      <alignment horizontal="right" vertical="center" wrapText="1"/>
    </xf>
    <xf numFmtId="167" fontId="10" fillId="11" borderId="5" xfId="0" applyNumberFormat="1" applyFont="1" applyFill="1" applyBorder="1" applyAlignment="1">
      <alignment horizontal="right" vertical="center" wrapText="1"/>
    </xf>
    <xf numFmtId="167" fontId="10" fillId="11" borderId="4" xfId="0" applyNumberFormat="1" applyFont="1" applyFill="1" applyBorder="1" applyAlignment="1">
      <alignment horizontal="right" vertical="center" wrapText="1"/>
    </xf>
    <xf numFmtId="0" fontId="15" fillId="9" borderId="1" xfId="0" applyFont="1" applyFill="1" applyBorder="1" applyAlignment="1">
      <alignment horizontal="right" vertical="center" wrapText="1"/>
    </xf>
    <xf numFmtId="167" fontId="15" fillId="9" borderId="3" xfId="0" applyNumberFormat="1" applyFont="1" applyFill="1" applyBorder="1" applyAlignment="1">
      <alignment horizontal="right" vertical="center" wrapText="1"/>
    </xf>
    <xf numFmtId="167" fontId="15" fillId="9" borderId="5" xfId="0" applyNumberFormat="1" applyFont="1" applyFill="1" applyBorder="1" applyAlignment="1">
      <alignment horizontal="right" vertical="center" wrapText="1"/>
    </xf>
    <xf numFmtId="167" fontId="15" fillId="9" borderId="4" xfId="0" applyNumberFormat="1" applyFont="1" applyFill="1" applyBorder="1" applyAlignment="1">
      <alignment horizontal="right" vertical="center" wrapText="1"/>
    </xf>
    <xf numFmtId="0" fontId="10" fillId="4" borderId="1" xfId="0" applyFont="1" applyFill="1" applyBorder="1" applyAlignment="1">
      <alignment vertical="center" wrapText="1"/>
    </xf>
    <xf numFmtId="167" fontId="10" fillId="4" borderId="3" xfId="0" applyNumberFormat="1" applyFont="1" applyFill="1" applyBorder="1" applyAlignment="1">
      <alignment horizontal="right" vertical="center" wrapText="1"/>
    </xf>
    <xf numFmtId="167" fontId="10" fillId="4" borderId="5" xfId="0" applyNumberFormat="1" applyFont="1" applyFill="1" applyBorder="1" applyAlignment="1">
      <alignment horizontal="right" vertical="center" wrapText="1"/>
    </xf>
    <xf numFmtId="167" fontId="10" fillId="4" borderId="4" xfId="0" applyNumberFormat="1" applyFont="1" applyFill="1" applyBorder="1" applyAlignment="1">
      <alignment horizontal="right" vertical="center" wrapText="1"/>
    </xf>
    <xf numFmtId="167" fontId="14" fillId="10" borderId="3" xfId="0" applyNumberFormat="1" applyFont="1" applyFill="1" applyBorder="1" applyAlignment="1">
      <alignment horizontal="left" vertical="center" wrapText="1"/>
    </xf>
    <xf numFmtId="167" fontId="14" fillId="10" borderId="5" xfId="0" applyNumberFormat="1" applyFont="1" applyFill="1" applyBorder="1" applyAlignment="1">
      <alignment horizontal="left" vertical="center" wrapText="1"/>
    </xf>
    <xf numFmtId="167" fontId="14" fillId="10" borderId="4" xfId="0" applyNumberFormat="1" applyFont="1" applyFill="1" applyBorder="1" applyAlignment="1">
      <alignment horizontal="left" vertical="center" wrapText="1"/>
    </xf>
    <xf numFmtId="0" fontId="8" fillId="12" borderId="1" xfId="0" applyFont="1" applyFill="1" applyBorder="1" applyAlignment="1">
      <alignment horizontal="center" vertical="center" wrapText="1"/>
    </xf>
    <xf numFmtId="0" fontId="8" fillId="12" borderId="1" xfId="0" applyFont="1" applyFill="1" applyBorder="1" applyAlignment="1">
      <alignment horizontal="center" vertical="center"/>
    </xf>
    <xf numFmtId="164" fontId="4" fillId="11" borderId="3" xfId="0" applyNumberFormat="1" applyFont="1" applyFill="1" applyBorder="1" applyAlignment="1">
      <alignment horizontal="center" vertical="center"/>
    </xf>
    <xf numFmtId="164" fontId="4" fillId="11" borderId="4" xfId="0" applyNumberFormat="1" applyFont="1" applyFill="1" applyBorder="1" applyAlignment="1">
      <alignment horizontal="center" vertical="center"/>
    </xf>
    <xf numFmtId="0" fontId="4" fillId="11" borderId="4" xfId="0" applyFont="1" applyFill="1" applyBorder="1" applyAlignment="1">
      <alignment horizontal="center" vertical="center"/>
    </xf>
    <xf numFmtId="0" fontId="14" fillId="9" borderId="1" xfId="0" applyFont="1" applyFill="1" applyBorder="1" applyAlignment="1">
      <alignment horizontal="center" vertical="center" wrapText="1"/>
    </xf>
  </cellXfs>
  <cellStyles count="10">
    <cellStyle name="Millares [0]" xfId="6" builtinId="6"/>
    <cellStyle name="Millares [0] 6" xfId="9" xr:uid="{90BFC1A9-115E-4F1E-9B1C-149137D63B5A}"/>
    <cellStyle name="Millares 2" xfId="2" xr:uid="{00000000-0005-0000-0000-000001000000}"/>
    <cellStyle name="Moneda" xfId="7" builtinId="4"/>
    <cellStyle name="Moneda 2" xfId="1" xr:uid="{00000000-0005-0000-0000-000004000000}"/>
    <cellStyle name="Normal" xfId="0" builtinId="0"/>
    <cellStyle name="Normal 2 2 3" xfId="5" xr:uid="{00000000-0005-0000-0000-000006000000}"/>
    <cellStyle name="Normal 4 2 2" xfId="4" xr:uid="{00000000-0005-0000-0000-000007000000}"/>
    <cellStyle name="Normal 4 5" xfId="3" xr:uid="{00000000-0005-0000-0000-000008000000}"/>
    <cellStyle name="Normal 87" xfId="8" xr:uid="{F891363E-3257-41C8-A4B9-F67F00B131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JENNIFER GUTIERREZ ORTIZ" id="{33CE9663-82A4-46C2-899E-4F7776B2909D}" userId="S::jennifer.gutierrez@previsora.gov.co::23b2b8f0-28a7-4d81-8c68-5d1c7d30b50a" providerId="AD"/>
  <person displayName="Leydy Hernandez" id="{BCCD0EF2-D113-44F5-BE83-69887AD9EADA}" userId="S::leydy.hernandez@willistowerswatson.com::4b51504e-4cb2-4ade-925f-3b3900ce358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C4" dT="2023-10-13T20:19:41.67" personId="{33CE9663-82A4-46C2-899E-4F7776B2909D}" id="{3AAE4349-EBCE-4E37-9309-25CC33C6299C}">
    <text>Se carga en hoja adicional los valores en dólares dados en el avaluó del 2014 a cada una de las obras de arte.</text>
  </threadedComment>
</ThreadedComments>
</file>

<file path=xl/threadedComments/threadedComment2.xml><?xml version="1.0" encoding="utf-8"?>
<ThreadedComments xmlns="http://schemas.microsoft.com/office/spreadsheetml/2018/threadedcomments" xmlns:x="http://schemas.openxmlformats.org/spreadsheetml/2006/main">
  <threadedComment ref="K4" dT="2023-10-13T20:19:41.67" personId="{33CE9663-82A4-46C2-899E-4F7776B2909D}" id="{FF33E19B-B1D1-48BA-A0BD-0D6CC8C5235E}">
    <text>Se carga en hoja adicional los valores en dólares dados en el avaluó del 2014 a cada una de las obras de arte.</text>
  </threadedComment>
  <threadedComment ref="E7" dT="2023-11-10T16:10:18.17" personId="{BCCD0EF2-D113-44F5-BE83-69887AD9EADA}" id="{9D2886DE-DC0B-4CBA-94F9-FD4168A547F1}">
    <text>Según reunión Virtual con la Sra. Martha Puerto del 10-11-20223 se adiciona el valor de 115.130.243 en casa matriz que corresponde al índice variable</text>
  </threadedComment>
  <threadedComment ref="E52" dT="2023-11-10T17:20:56.11" personId="{BCCD0EF2-D113-44F5-BE83-69887AD9EADA}" id="{06A426FC-1070-408A-9D7F-59B900AF324E}">
    <text>Valor Total Asegurar Cobertura Equipos Móviles y Portátiles que incluyen celulares</text>
  </threadedComment>
  <threadedComment ref="G52" dT="2023-11-10T17:22:27.19" personId="{BCCD0EF2-D113-44F5-BE83-69887AD9EADA}" id="{52704439-D11B-42C7-9082-9E8C9A6C82ED}">
    <text>Valor Total Asegurar Cobertura Equipos Electricos Fijos y Equipo Electrico y Electrónico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3944-198B-4C3A-8779-BF8FC6EDB58F}">
  <dimension ref="A3:AG59"/>
  <sheetViews>
    <sheetView zoomScale="90" zoomScaleNormal="90" workbookViewId="0">
      <pane xSplit="1" ySplit="4" topLeftCell="B41" activePane="bottomRight" state="frozen"/>
      <selection pane="topRight" activeCell="B1" sqref="B1"/>
      <selection pane="bottomLeft" activeCell="A5" sqref="A5"/>
      <selection pane="bottomRight" activeCell="U64" sqref="U64"/>
    </sheetView>
  </sheetViews>
  <sheetFormatPr baseColWidth="10" defaultRowHeight="15" x14ac:dyDescent="0.25"/>
  <cols>
    <col min="1" max="1" width="32.85546875" customWidth="1"/>
    <col min="2" max="7" width="25.7109375" hidden="1" customWidth="1"/>
    <col min="8" max="11" width="21.5703125" hidden="1" customWidth="1"/>
    <col min="12" max="12" width="20.140625" hidden="1" customWidth="1"/>
    <col min="13" max="14" width="20.5703125" customWidth="1"/>
    <col min="15" max="15" width="17.7109375" customWidth="1"/>
    <col min="16" max="16" width="18.140625" customWidth="1"/>
    <col min="17" max="17" width="17.28515625" customWidth="1"/>
    <col min="18" max="18" width="19.5703125" customWidth="1"/>
    <col min="19" max="19" width="24.140625" customWidth="1"/>
    <col min="20" max="20" width="21.7109375" customWidth="1"/>
    <col min="21" max="21" width="18" customWidth="1"/>
    <col min="22" max="23" width="18.5703125" customWidth="1"/>
    <col min="24" max="28" width="20.28515625" customWidth="1"/>
    <col min="29" max="29" width="24.7109375" customWidth="1"/>
    <col min="30" max="30" width="22.28515625" customWidth="1"/>
    <col min="31" max="31" width="51.85546875" customWidth="1"/>
    <col min="32" max="32" width="48" customWidth="1"/>
    <col min="33" max="33" width="22.42578125" style="32" customWidth="1"/>
  </cols>
  <sheetData>
    <row r="3" spans="1:33" ht="52.5" customHeight="1" x14ac:dyDescent="0.25">
      <c r="A3" s="108" t="s">
        <v>66</v>
      </c>
      <c r="B3" s="109"/>
      <c r="C3" s="109"/>
      <c r="D3" s="110"/>
      <c r="E3" s="109"/>
      <c r="F3" s="109"/>
      <c r="G3" s="109"/>
      <c r="H3" s="109"/>
      <c r="I3" s="109"/>
      <c r="J3" s="109"/>
      <c r="K3" s="109"/>
      <c r="L3" s="111"/>
      <c r="M3" s="111"/>
      <c r="N3" s="111"/>
      <c r="O3" s="111"/>
      <c r="P3" s="111"/>
      <c r="Q3" s="110"/>
      <c r="R3" s="109"/>
      <c r="S3" s="111"/>
      <c r="T3" s="110"/>
      <c r="U3" s="109"/>
      <c r="V3" s="111"/>
      <c r="W3" s="110"/>
      <c r="X3" s="109"/>
      <c r="Y3" s="111"/>
      <c r="Z3" s="110"/>
      <c r="AA3" s="109"/>
      <c r="AB3" s="111"/>
      <c r="AC3" s="110"/>
      <c r="AD3" s="109"/>
      <c r="AE3" s="109"/>
      <c r="AF3" s="26"/>
      <c r="AG3" s="25"/>
    </row>
    <row r="4" spans="1:33" s="4" customFormat="1" ht="55.5" customHeight="1" x14ac:dyDescent="0.25">
      <c r="A4" s="5" t="s">
        <v>67</v>
      </c>
      <c r="B4" s="6" t="s">
        <v>7</v>
      </c>
      <c r="C4" s="16" t="s">
        <v>82</v>
      </c>
      <c r="D4" s="20" t="s">
        <v>113</v>
      </c>
      <c r="E4" s="6" t="s">
        <v>73</v>
      </c>
      <c r="F4" s="16" t="s">
        <v>83</v>
      </c>
      <c r="G4" s="20" t="s">
        <v>113</v>
      </c>
      <c r="H4" s="6" t="s">
        <v>1</v>
      </c>
      <c r="I4" s="16" t="s">
        <v>84</v>
      </c>
      <c r="J4" s="20" t="s">
        <v>120</v>
      </c>
      <c r="K4" s="6" t="s">
        <v>2</v>
      </c>
      <c r="L4" s="16" t="s">
        <v>122</v>
      </c>
      <c r="M4" s="20" t="s">
        <v>123</v>
      </c>
      <c r="N4" s="16" t="s">
        <v>90</v>
      </c>
      <c r="O4" s="20" t="s">
        <v>114</v>
      </c>
      <c r="P4" s="16" t="s">
        <v>91</v>
      </c>
      <c r="Q4" s="20" t="s">
        <v>115</v>
      </c>
      <c r="R4" s="6" t="s">
        <v>3</v>
      </c>
      <c r="S4" s="16" t="s">
        <v>85</v>
      </c>
      <c r="T4" s="20" t="s">
        <v>116</v>
      </c>
      <c r="U4" s="6" t="s">
        <v>4</v>
      </c>
      <c r="V4" s="16" t="s">
        <v>86</v>
      </c>
      <c r="W4" s="20" t="s">
        <v>117</v>
      </c>
      <c r="X4" s="6" t="s">
        <v>5</v>
      </c>
      <c r="Y4" s="16" t="s">
        <v>87</v>
      </c>
      <c r="Z4" s="20" t="s">
        <v>118</v>
      </c>
      <c r="AA4" s="6" t="s">
        <v>6</v>
      </c>
      <c r="AB4" s="16" t="s">
        <v>88</v>
      </c>
      <c r="AC4" s="20" t="s">
        <v>119</v>
      </c>
      <c r="AD4" s="6" t="s">
        <v>0</v>
      </c>
      <c r="AE4" s="7" t="s">
        <v>39</v>
      </c>
      <c r="AF4" s="27" t="s">
        <v>89</v>
      </c>
      <c r="AG4" s="28" t="s">
        <v>121</v>
      </c>
    </row>
    <row r="5" spans="1:33" s="12" customFormat="1" ht="39.75" customHeight="1" x14ac:dyDescent="0.25">
      <c r="A5" s="10" t="s">
        <v>8</v>
      </c>
      <c r="B5" s="2"/>
      <c r="C5" s="2"/>
      <c r="D5" s="21"/>
      <c r="E5" s="2">
        <v>0</v>
      </c>
      <c r="F5" s="2"/>
      <c r="G5" s="21"/>
      <c r="H5" s="8">
        <v>0</v>
      </c>
      <c r="I5" s="2"/>
      <c r="J5" s="21"/>
      <c r="K5" s="8">
        <v>24047336</v>
      </c>
      <c r="L5" s="2">
        <v>48140404.166000001</v>
      </c>
      <c r="M5" s="21">
        <v>49340082.083000004</v>
      </c>
      <c r="N5" s="2">
        <v>2478000</v>
      </c>
      <c r="O5" s="21">
        <v>2478000</v>
      </c>
      <c r="P5" s="2"/>
      <c r="Q5" s="21"/>
      <c r="R5" s="8">
        <v>43660313.1241</v>
      </c>
      <c r="S5" s="2">
        <v>33765681.1241</v>
      </c>
      <c r="T5" s="21">
        <v>33765681.1241</v>
      </c>
      <c r="U5" s="8">
        <v>6857000</v>
      </c>
      <c r="V5" s="2">
        <v>6857000</v>
      </c>
      <c r="W5" s="21">
        <v>6857000</v>
      </c>
      <c r="X5" s="8">
        <v>68505313.1241</v>
      </c>
      <c r="Y5" s="2">
        <v>75229630.840000004</v>
      </c>
      <c r="Z5" s="21">
        <v>75061630.840000004</v>
      </c>
      <c r="AA5" s="8">
        <v>0</v>
      </c>
      <c r="AB5" s="2"/>
      <c r="AC5" s="21"/>
      <c r="AD5" s="8">
        <f t="shared" ref="AD5:AD32" si="0">+SUM(B5:AA5)</f>
        <v>477043072.42540002</v>
      </c>
      <c r="AE5" s="13" t="s">
        <v>40</v>
      </c>
      <c r="AF5" s="29" t="s">
        <v>40</v>
      </c>
      <c r="AG5" s="30">
        <f t="shared" ref="AG5:AG50" si="1">+D5+G5+J5+M5+O5+Q5+T5+W5+Z5</f>
        <v>167502394.04710001</v>
      </c>
    </row>
    <row r="6" spans="1:33" s="12" customFormat="1" ht="30" x14ac:dyDescent="0.25">
      <c r="A6" s="10" t="s">
        <v>9</v>
      </c>
      <c r="B6" s="2"/>
      <c r="C6" s="2"/>
      <c r="D6" s="21"/>
      <c r="E6" s="2">
        <v>0</v>
      </c>
      <c r="F6" s="2"/>
      <c r="G6" s="21"/>
      <c r="H6" s="8">
        <v>238554000</v>
      </c>
      <c r="I6" s="2">
        <v>283875683.67502153</v>
      </c>
      <c r="J6" s="21">
        <v>301049700</v>
      </c>
      <c r="K6" s="8">
        <v>52431636</v>
      </c>
      <c r="L6" s="2">
        <v>57166558.258999944</v>
      </c>
      <c r="M6" s="21">
        <v>57101558.258999944</v>
      </c>
      <c r="N6" s="2"/>
      <c r="O6" s="21"/>
      <c r="P6" s="2">
        <v>100000</v>
      </c>
      <c r="Q6" s="21">
        <v>100000</v>
      </c>
      <c r="R6" s="8">
        <v>69196965.209699988</v>
      </c>
      <c r="S6" s="2">
        <v>58311352</v>
      </c>
      <c r="T6" s="21">
        <v>58311352</v>
      </c>
      <c r="U6" s="8"/>
      <c r="V6" s="2"/>
      <c r="W6" s="21"/>
      <c r="X6" s="8">
        <v>135166803.20969999</v>
      </c>
      <c r="Y6" s="2">
        <v>81328678.199699998</v>
      </c>
      <c r="Z6" s="21">
        <v>81328678.199699998</v>
      </c>
      <c r="AA6" s="8">
        <v>0</v>
      </c>
      <c r="AB6" s="2"/>
      <c r="AC6" s="21"/>
      <c r="AD6" s="8">
        <f t="shared" si="0"/>
        <v>1474022965.0118213</v>
      </c>
      <c r="AE6" s="11" t="s">
        <v>41</v>
      </c>
      <c r="AF6" s="31" t="s">
        <v>41</v>
      </c>
      <c r="AG6" s="30">
        <f t="shared" si="1"/>
        <v>497891288.45869994</v>
      </c>
    </row>
    <row r="7" spans="1:33" ht="290.25" customHeight="1" x14ac:dyDescent="0.25">
      <c r="A7" s="14" t="s">
        <v>68</v>
      </c>
      <c r="B7" s="2"/>
      <c r="C7" s="2"/>
      <c r="D7" s="21"/>
      <c r="E7" s="2">
        <v>0</v>
      </c>
      <c r="F7" s="2"/>
      <c r="G7" s="21"/>
      <c r="H7" s="2">
        <v>19493788000</v>
      </c>
      <c r="I7" s="2">
        <v>23333788112.950001</v>
      </c>
      <c r="J7" s="21">
        <v>24735790700.748795</v>
      </c>
      <c r="K7" s="2">
        <f>752997200+149681636+51435472+18642236+22066879+81219547+6452518465+51476000+15227660</f>
        <v>7595265095</v>
      </c>
      <c r="L7" s="2">
        <v>1601006690.9507947</v>
      </c>
      <c r="M7" s="21">
        <v>1622857227.2507913</v>
      </c>
      <c r="N7" s="2">
        <v>146305690.9623</v>
      </c>
      <c r="O7" s="21">
        <v>191968690.9623</v>
      </c>
      <c r="P7" s="2">
        <v>18094250</v>
      </c>
      <c r="Q7" s="21">
        <v>32684533.000399999</v>
      </c>
      <c r="R7" s="2">
        <f>379517294.015293+29738831+23182746+5713000+4990000+1642800+700200708+3316000+1257900</f>
        <v>1149559279.0152931</v>
      </c>
      <c r="S7" s="2">
        <v>4817677265.6041002</v>
      </c>
      <c r="T7" s="21">
        <v>4914815736.6136999</v>
      </c>
      <c r="U7" s="2">
        <f>68092475+18357824+321243204</f>
        <v>407693503</v>
      </c>
      <c r="V7" s="2">
        <v>311160204</v>
      </c>
      <c r="W7" s="21">
        <v>323955679</v>
      </c>
      <c r="X7" s="2">
        <f>804993276.192191+120890935+79284606+13708700+8355000+11098100+1334113675+18758000+19140700</f>
        <v>2410342992.1921911</v>
      </c>
      <c r="Y7" s="2">
        <v>1228294203.1882029</v>
      </c>
      <c r="Z7" s="21">
        <v>1285504751.7882028</v>
      </c>
      <c r="AA7" s="2">
        <f>690308775+35293500+2947167675+9625500</f>
        <v>3682395450</v>
      </c>
      <c r="AB7" s="2">
        <v>726733367.12000108</v>
      </c>
      <c r="AC7" s="40" t="s">
        <v>136</v>
      </c>
      <c r="AD7" s="8">
        <f t="shared" si="0"/>
        <v>99302948056.227036</v>
      </c>
      <c r="AE7" s="11" t="s">
        <v>70</v>
      </c>
      <c r="AF7" s="31" t="s">
        <v>97</v>
      </c>
      <c r="AG7" s="30">
        <f t="shared" si="1"/>
        <v>33107577319.364189</v>
      </c>
    </row>
    <row r="8" spans="1:33" ht="90" x14ac:dyDescent="0.25">
      <c r="A8" s="1" t="s">
        <v>69</v>
      </c>
      <c r="B8" s="2"/>
      <c r="C8" s="2"/>
      <c r="D8" s="21"/>
      <c r="E8" s="2">
        <v>0</v>
      </c>
      <c r="F8" s="2"/>
      <c r="G8" s="21"/>
      <c r="H8" s="2">
        <f>458740000+2670017000+11245319900</f>
        <v>14374076900</v>
      </c>
      <c r="I8" s="2">
        <v>15819716270</v>
      </c>
      <c r="J8" s="21">
        <v>15339757030</v>
      </c>
      <c r="K8" s="8">
        <v>3428000</v>
      </c>
      <c r="L8" s="2"/>
      <c r="M8" s="21"/>
      <c r="N8" s="2"/>
      <c r="O8" s="21"/>
      <c r="P8" s="2"/>
      <c r="Q8" s="21"/>
      <c r="R8" s="8">
        <v>18278335.48</v>
      </c>
      <c r="S8" s="2"/>
      <c r="T8" s="21"/>
      <c r="U8" s="8">
        <v>16730000</v>
      </c>
      <c r="V8" s="2"/>
      <c r="W8" s="21"/>
      <c r="X8" s="8">
        <v>80862665.480000004</v>
      </c>
      <c r="Y8" s="2"/>
      <c r="Z8" s="21"/>
      <c r="AA8" s="2"/>
      <c r="AB8" s="2"/>
      <c r="AC8" s="21"/>
      <c r="AD8" s="8">
        <f t="shared" si="0"/>
        <v>45652849200.960007</v>
      </c>
      <c r="AE8" s="11" t="s">
        <v>72</v>
      </c>
      <c r="AF8" s="31" t="s">
        <v>96</v>
      </c>
      <c r="AG8" s="30">
        <f t="shared" si="1"/>
        <v>15339757030</v>
      </c>
    </row>
    <row r="9" spans="1:33" s="12" customFormat="1" ht="105" x14ac:dyDescent="0.25">
      <c r="A9" s="10" t="s">
        <v>10</v>
      </c>
      <c r="B9" s="2"/>
      <c r="C9" s="2"/>
      <c r="D9" s="21"/>
      <c r="E9" s="2">
        <v>0</v>
      </c>
      <c r="F9" s="2"/>
      <c r="G9" s="21"/>
      <c r="H9" s="8"/>
      <c r="I9" s="2"/>
      <c r="J9" s="21"/>
      <c r="K9" s="8">
        <v>54149636</v>
      </c>
      <c r="L9" s="2">
        <v>77053278.915399939</v>
      </c>
      <c r="M9" s="21">
        <v>78541739.915399939</v>
      </c>
      <c r="N9" s="2">
        <v>3777000</v>
      </c>
      <c r="O9" s="21">
        <v>3777000</v>
      </c>
      <c r="P9" s="2">
        <v>200000</v>
      </c>
      <c r="Q9" s="21">
        <v>200000</v>
      </c>
      <c r="R9" s="8">
        <v>51146280.969700001</v>
      </c>
      <c r="S9" s="2">
        <v>89464657.1241</v>
      </c>
      <c r="T9" s="21">
        <v>89464657.1241</v>
      </c>
      <c r="U9" s="8"/>
      <c r="V9" s="2"/>
      <c r="W9" s="21"/>
      <c r="X9" s="8">
        <v>84234252.419700012</v>
      </c>
      <c r="Y9" s="2">
        <v>46229632.419699997</v>
      </c>
      <c r="Z9" s="21">
        <v>46229632.419699997</v>
      </c>
      <c r="AA9" s="8">
        <v>0</v>
      </c>
      <c r="AB9" s="2">
        <v>243288.71000000002</v>
      </c>
      <c r="AC9" s="40" t="s">
        <v>136</v>
      </c>
      <c r="AD9" s="8">
        <f t="shared" si="0"/>
        <v>624467767.30779994</v>
      </c>
      <c r="AE9" s="11" t="s">
        <v>42</v>
      </c>
      <c r="AF9" s="31" t="s">
        <v>42</v>
      </c>
      <c r="AG9" s="30">
        <f t="shared" si="1"/>
        <v>218213029.45919994</v>
      </c>
    </row>
    <row r="10" spans="1:33" s="12" customFormat="1" ht="45" x14ac:dyDescent="0.25">
      <c r="A10" s="10" t="s">
        <v>11</v>
      </c>
      <c r="B10" s="2"/>
      <c r="C10" s="2"/>
      <c r="D10" s="21"/>
      <c r="E10" s="2">
        <v>0</v>
      </c>
      <c r="F10" s="2"/>
      <c r="G10" s="21"/>
      <c r="H10" s="8"/>
      <c r="I10" s="2"/>
      <c r="J10" s="21"/>
      <c r="K10" s="8">
        <v>29679946.600000001</v>
      </c>
      <c r="L10" s="2">
        <v>41081217.29619997</v>
      </c>
      <c r="M10" s="21">
        <v>36925860.579599977</v>
      </c>
      <c r="N10" s="2"/>
      <c r="O10" s="21"/>
      <c r="P10" s="2"/>
      <c r="Q10" s="21"/>
      <c r="R10" s="8">
        <v>46623873.754099995</v>
      </c>
      <c r="S10" s="2">
        <v>83590992.724099994</v>
      </c>
      <c r="T10" s="21">
        <v>73837688.724099994</v>
      </c>
      <c r="U10" s="8">
        <v>15941475</v>
      </c>
      <c r="V10" s="2">
        <v>12795475</v>
      </c>
      <c r="W10" s="21">
        <v>12795475</v>
      </c>
      <c r="X10" s="8">
        <v>113449644.75409999</v>
      </c>
      <c r="Y10" s="2">
        <v>51052296</v>
      </c>
      <c r="Z10" s="21">
        <v>46672796</v>
      </c>
      <c r="AA10" s="8"/>
      <c r="AB10" s="2"/>
      <c r="AC10" s="21"/>
      <c r="AD10" s="8">
        <f t="shared" si="0"/>
        <v>564446741.43219995</v>
      </c>
      <c r="AE10" s="11" t="s">
        <v>43</v>
      </c>
      <c r="AF10" s="31" t="s">
        <v>43</v>
      </c>
      <c r="AG10" s="30">
        <f t="shared" si="1"/>
        <v>170231820.30369997</v>
      </c>
    </row>
    <row r="11" spans="1:33" s="12" customFormat="1" ht="105" x14ac:dyDescent="0.25">
      <c r="A11" s="1" t="s">
        <v>12</v>
      </c>
      <c r="B11" s="2"/>
      <c r="C11" s="2"/>
      <c r="D11" s="21"/>
      <c r="E11" s="2">
        <v>0</v>
      </c>
      <c r="F11" s="2"/>
      <c r="G11" s="21"/>
      <c r="H11" s="8">
        <v>584949960.00387788</v>
      </c>
      <c r="I11" s="2">
        <v>694297499.99999988</v>
      </c>
      <c r="J11" s="21">
        <v>708211199.72000003</v>
      </c>
      <c r="K11" s="8">
        <v>22242972</v>
      </c>
      <c r="L11" s="2">
        <v>133000280.60660021</v>
      </c>
      <c r="M11" s="21">
        <v>70543408.246599853</v>
      </c>
      <c r="N11" s="2">
        <v>10079000</v>
      </c>
      <c r="O11" s="21">
        <v>4956000</v>
      </c>
      <c r="P11" s="2">
        <v>3099435</v>
      </c>
      <c r="Q11" s="21">
        <v>2206899</v>
      </c>
      <c r="R11" s="8">
        <v>20420377.559699997</v>
      </c>
      <c r="S11" s="2">
        <v>152169180</v>
      </c>
      <c r="T11" s="21">
        <v>148191560</v>
      </c>
      <c r="U11" s="8"/>
      <c r="V11" s="2"/>
      <c r="W11" s="21"/>
      <c r="X11" s="8">
        <v>24214877.559699997</v>
      </c>
      <c r="Y11" s="2">
        <v>60402809.199699998</v>
      </c>
      <c r="Z11" s="21">
        <v>60649059.199699998</v>
      </c>
      <c r="AA11" s="8">
        <v>0</v>
      </c>
      <c r="AB11" s="2"/>
      <c r="AC11" s="21"/>
      <c r="AD11" s="8">
        <f t="shared" si="0"/>
        <v>2699634518.0958776</v>
      </c>
      <c r="AE11" s="11" t="s">
        <v>44</v>
      </c>
      <c r="AF11" s="31" t="s">
        <v>103</v>
      </c>
      <c r="AG11" s="30">
        <f t="shared" si="1"/>
        <v>994758126.16629994</v>
      </c>
    </row>
    <row r="12" spans="1:33" s="12" customFormat="1" x14ac:dyDescent="0.25">
      <c r="A12" s="1" t="s">
        <v>13</v>
      </c>
      <c r="B12" s="2"/>
      <c r="C12" s="2"/>
      <c r="D12" s="21"/>
      <c r="E12" s="2">
        <v>0</v>
      </c>
      <c r="F12" s="2"/>
      <c r="G12" s="21"/>
      <c r="H12" s="8">
        <v>0</v>
      </c>
      <c r="I12" s="2"/>
      <c r="J12" s="21"/>
      <c r="K12" s="8">
        <v>26756000</v>
      </c>
      <c r="L12" s="2"/>
      <c r="M12" s="21"/>
      <c r="N12" s="2"/>
      <c r="O12" s="21"/>
      <c r="P12" s="2"/>
      <c r="Q12" s="21"/>
      <c r="R12" s="8">
        <v>6061000</v>
      </c>
      <c r="S12" s="2"/>
      <c r="T12" s="21"/>
      <c r="U12" s="8"/>
      <c r="V12" s="2"/>
      <c r="W12" s="21"/>
      <c r="X12" s="8">
        <v>13350600</v>
      </c>
      <c r="Y12" s="2"/>
      <c r="Z12" s="21"/>
      <c r="AA12" s="8">
        <v>0</v>
      </c>
      <c r="AB12" s="2"/>
      <c r="AC12" s="21"/>
      <c r="AD12" s="8">
        <f t="shared" si="0"/>
        <v>46167600</v>
      </c>
      <c r="AE12" s="13" t="s">
        <v>45</v>
      </c>
      <c r="AF12" s="29"/>
      <c r="AG12" s="30">
        <f t="shared" si="1"/>
        <v>0</v>
      </c>
    </row>
    <row r="13" spans="1:33" s="12" customFormat="1" x14ac:dyDescent="0.25">
      <c r="A13" s="1" t="s">
        <v>14</v>
      </c>
      <c r="B13" s="2"/>
      <c r="C13" s="2"/>
      <c r="D13" s="21"/>
      <c r="E13" s="2">
        <v>0</v>
      </c>
      <c r="F13" s="2"/>
      <c r="G13" s="21"/>
      <c r="H13" s="8">
        <v>0</v>
      </c>
      <c r="I13" s="2"/>
      <c r="J13" s="21"/>
      <c r="K13" s="8">
        <v>2942000</v>
      </c>
      <c r="L13" s="2"/>
      <c r="M13" s="21"/>
      <c r="N13" s="2"/>
      <c r="O13" s="21"/>
      <c r="P13" s="2"/>
      <c r="Q13" s="21"/>
      <c r="R13" s="8">
        <v>1981000</v>
      </c>
      <c r="S13" s="2"/>
      <c r="T13" s="21"/>
      <c r="U13" s="8"/>
      <c r="V13" s="2"/>
      <c r="W13" s="21"/>
      <c r="X13" s="8">
        <v>7093000</v>
      </c>
      <c r="Y13" s="2"/>
      <c r="Z13" s="21"/>
      <c r="AA13" s="8">
        <v>0</v>
      </c>
      <c r="AB13" s="2"/>
      <c r="AC13" s="21"/>
      <c r="AD13" s="8">
        <f t="shared" si="0"/>
        <v>12016000</v>
      </c>
      <c r="AE13" s="13" t="s">
        <v>46</v>
      </c>
      <c r="AF13" s="29"/>
      <c r="AG13" s="30">
        <f t="shared" si="1"/>
        <v>0</v>
      </c>
    </row>
    <row r="14" spans="1:33" s="12" customFormat="1" x14ac:dyDescent="0.25">
      <c r="A14" s="1" t="s">
        <v>15</v>
      </c>
      <c r="B14" s="2"/>
      <c r="C14" s="2"/>
      <c r="D14" s="21"/>
      <c r="E14" s="2">
        <v>0</v>
      </c>
      <c r="F14" s="2"/>
      <c r="G14" s="21"/>
      <c r="H14" s="8">
        <v>0</v>
      </c>
      <c r="I14" s="2"/>
      <c r="J14" s="21"/>
      <c r="K14" s="8">
        <v>91980620</v>
      </c>
      <c r="L14" s="2"/>
      <c r="M14" s="21"/>
      <c r="N14" s="2"/>
      <c r="O14" s="21"/>
      <c r="P14" s="2"/>
      <c r="Q14" s="21"/>
      <c r="R14" s="8">
        <v>29754480</v>
      </c>
      <c r="S14" s="2"/>
      <c r="T14" s="21"/>
      <c r="U14" s="8"/>
      <c r="V14" s="2"/>
      <c r="W14" s="21"/>
      <c r="X14" s="8">
        <v>58613480</v>
      </c>
      <c r="Y14" s="2"/>
      <c r="Z14" s="21"/>
      <c r="AA14" s="8">
        <v>0</v>
      </c>
      <c r="AB14" s="2"/>
      <c r="AC14" s="21"/>
      <c r="AD14" s="8">
        <f t="shared" si="0"/>
        <v>180348580</v>
      </c>
      <c r="AE14" s="13" t="s">
        <v>45</v>
      </c>
      <c r="AF14" s="29"/>
      <c r="AG14" s="30">
        <f t="shared" si="1"/>
        <v>0</v>
      </c>
    </row>
    <row r="15" spans="1:33" s="12" customFormat="1" ht="30.75" customHeight="1" x14ac:dyDescent="0.25">
      <c r="A15" s="1" t="s">
        <v>16</v>
      </c>
      <c r="B15" s="2"/>
      <c r="C15" s="2"/>
      <c r="D15" s="21"/>
      <c r="E15" s="2">
        <v>0</v>
      </c>
      <c r="F15" s="2"/>
      <c r="G15" s="21"/>
      <c r="H15" s="8">
        <v>0</v>
      </c>
      <c r="I15" s="2"/>
      <c r="J15" s="21"/>
      <c r="K15" s="8">
        <v>56176636</v>
      </c>
      <c r="L15" s="2">
        <v>44454210.855399929</v>
      </c>
      <c r="M15" s="21">
        <v>39756210.855399929</v>
      </c>
      <c r="N15" s="2"/>
      <c r="O15" s="21"/>
      <c r="P15" s="2">
        <v>100000</v>
      </c>
      <c r="Q15" s="21"/>
      <c r="R15" s="8">
        <v>45410244.214099996</v>
      </c>
      <c r="S15" s="2">
        <v>86903725.1241</v>
      </c>
      <c r="T15" s="21">
        <v>63346421.1241</v>
      </c>
      <c r="U15" s="8">
        <v>23350215</v>
      </c>
      <c r="V15" s="2">
        <v>23350215</v>
      </c>
      <c r="W15" s="21">
        <v>23350215</v>
      </c>
      <c r="X15" s="8">
        <v>112773959.2141</v>
      </c>
      <c r="Y15" s="2">
        <v>35104900</v>
      </c>
      <c r="Z15" s="21">
        <v>32537300</v>
      </c>
      <c r="AA15" s="8">
        <v>0</v>
      </c>
      <c r="AB15" s="2"/>
      <c r="AC15" s="21"/>
      <c r="AD15" s="8">
        <f t="shared" si="0"/>
        <v>586614252.38719988</v>
      </c>
      <c r="AE15" s="13" t="s">
        <v>47</v>
      </c>
      <c r="AF15" s="29" t="s">
        <v>137</v>
      </c>
      <c r="AG15" s="30">
        <f t="shared" si="1"/>
        <v>158990146.97949994</v>
      </c>
    </row>
    <row r="16" spans="1:33" s="12" customFormat="1" ht="105" x14ac:dyDescent="0.25">
      <c r="A16" s="10" t="s">
        <v>17</v>
      </c>
      <c r="B16" s="2"/>
      <c r="C16" s="2"/>
      <c r="D16" s="21"/>
      <c r="E16" s="2">
        <v>0</v>
      </c>
      <c r="F16" s="2"/>
      <c r="G16" s="21"/>
      <c r="H16" s="8">
        <v>264944000.000806</v>
      </c>
      <c r="I16" s="2">
        <v>294373413</v>
      </c>
      <c r="J16" s="21">
        <v>263072325.5</v>
      </c>
      <c r="K16" s="8">
        <v>52812636</v>
      </c>
      <c r="L16" s="2">
        <v>30356864.249000002</v>
      </c>
      <c r="M16" s="21">
        <v>27185078.249000002</v>
      </c>
      <c r="N16" s="2">
        <v>2478000</v>
      </c>
      <c r="O16" s="21"/>
      <c r="P16" s="2">
        <v>100000</v>
      </c>
      <c r="Q16" s="21">
        <v>100000</v>
      </c>
      <c r="R16" s="8">
        <v>30085141.1241</v>
      </c>
      <c r="S16" s="2">
        <v>87083329.1241</v>
      </c>
      <c r="T16" s="21">
        <v>82345093.1241</v>
      </c>
      <c r="U16" s="8"/>
      <c r="V16" s="2"/>
      <c r="W16" s="21"/>
      <c r="X16" s="8">
        <v>50662741.1241</v>
      </c>
      <c r="Y16" s="2">
        <v>20447600</v>
      </c>
      <c r="Z16" s="21">
        <v>18047600</v>
      </c>
      <c r="AA16" s="8">
        <v>1925100</v>
      </c>
      <c r="AB16" s="2">
        <v>145973.22</v>
      </c>
      <c r="AC16" s="40" t="s">
        <v>136</v>
      </c>
      <c r="AD16" s="8">
        <f t="shared" si="0"/>
        <v>1226018921.4952059</v>
      </c>
      <c r="AE16" s="11" t="s">
        <v>48</v>
      </c>
      <c r="AF16" s="31" t="s">
        <v>48</v>
      </c>
      <c r="AG16" s="30">
        <f t="shared" si="1"/>
        <v>390750096.87310004</v>
      </c>
    </row>
    <row r="17" spans="1:33" ht="30.75" thickBot="1" x14ac:dyDescent="0.3">
      <c r="A17" s="90" t="s">
        <v>191</v>
      </c>
      <c r="B17" s="2">
        <v>410000000</v>
      </c>
      <c r="C17" s="2"/>
      <c r="D17" s="21"/>
      <c r="E17" s="2">
        <v>0</v>
      </c>
      <c r="F17" s="2"/>
      <c r="G17" s="21"/>
      <c r="H17" s="2">
        <v>0</v>
      </c>
      <c r="I17" s="2"/>
      <c r="J17" s="21"/>
      <c r="K17" s="2">
        <v>0</v>
      </c>
      <c r="L17" s="2"/>
      <c r="M17" s="21"/>
      <c r="N17" s="2"/>
      <c r="O17" s="21"/>
      <c r="P17" s="2"/>
      <c r="Q17" s="21"/>
      <c r="R17" s="2">
        <v>0</v>
      </c>
      <c r="S17" s="2"/>
      <c r="T17" s="21"/>
      <c r="U17" s="2">
        <v>0</v>
      </c>
      <c r="V17" s="2"/>
      <c r="W17" s="21"/>
      <c r="X17" s="2">
        <v>0</v>
      </c>
      <c r="Y17" s="2"/>
      <c r="Z17" s="21"/>
      <c r="AA17" s="2">
        <v>0</v>
      </c>
      <c r="AB17" s="2"/>
      <c r="AC17" s="21"/>
      <c r="AD17" s="8">
        <f t="shared" si="0"/>
        <v>410000000</v>
      </c>
      <c r="AE17" s="3"/>
      <c r="AF17" s="29"/>
      <c r="AG17" s="30">
        <f t="shared" si="1"/>
        <v>0</v>
      </c>
    </row>
    <row r="18" spans="1:33" s="12" customFormat="1" ht="39.75" customHeight="1" x14ac:dyDescent="0.25">
      <c r="A18" s="10" t="s">
        <v>18</v>
      </c>
      <c r="B18" s="2"/>
      <c r="C18" s="2"/>
      <c r="D18" s="21"/>
      <c r="E18" s="2">
        <v>0</v>
      </c>
      <c r="F18" s="2"/>
      <c r="G18" s="21"/>
      <c r="H18" s="8">
        <v>0</v>
      </c>
      <c r="I18" s="2"/>
      <c r="J18" s="21"/>
      <c r="K18" s="8">
        <v>24996636</v>
      </c>
      <c r="L18" s="2">
        <v>30802582.916200001</v>
      </c>
      <c r="M18" s="21">
        <v>30772202.916200001</v>
      </c>
      <c r="N18" s="2"/>
      <c r="O18" s="21"/>
      <c r="P18" s="2"/>
      <c r="Q18" s="21"/>
      <c r="R18" s="8">
        <v>30537571.1241</v>
      </c>
      <c r="S18" s="2">
        <v>41519463.1241</v>
      </c>
      <c r="T18" s="21">
        <v>41519463.1241</v>
      </c>
      <c r="U18" s="8">
        <v>2178000</v>
      </c>
      <c r="V18" s="2">
        <v>2178000</v>
      </c>
      <c r="W18" s="21">
        <v>2178000</v>
      </c>
      <c r="X18" s="8">
        <v>44410821.664099999</v>
      </c>
      <c r="Y18" s="2">
        <v>16974648.539999999</v>
      </c>
      <c r="Z18" s="21">
        <v>17298648.539999999</v>
      </c>
      <c r="AA18" s="8">
        <v>0</v>
      </c>
      <c r="AB18" s="2"/>
      <c r="AC18" s="21"/>
      <c r="AD18" s="8">
        <f t="shared" si="0"/>
        <v>285366037.94879997</v>
      </c>
      <c r="AE18" s="13" t="s">
        <v>49</v>
      </c>
      <c r="AF18" s="29" t="s">
        <v>105</v>
      </c>
      <c r="AG18" s="30">
        <f t="shared" si="1"/>
        <v>91768314.580300003</v>
      </c>
    </row>
    <row r="19" spans="1:33" s="12" customFormat="1" ht="30" x14ac:dyDescent="0.25">
      <c r="A19" s="10" t="s">
        <v>19</v>
      </c>
      <c r="B19" s="2"/>
      <c r="C19" s="2"/>
      <c r="D19" s="21"/>
      <c r="E19" s="2">
        <v>0</v>
      </c>
      <c r="F19" s="2"/>
      <c r="G19" s="21"/>
      <c r="H19" s="8">
        <v>192259500</v>
      </c>
      <c r="I19" s="2">
        <v>207292500</v>
      </c>
      <c r="J19" s="21">
        <v>233275750</v>
      </c>
      <c r="K19" s="8">
        <v>50396876</v>
      </c>
      <c r="L19" s="2">
        <v>43013261.665599942</v>
      </c>
      <c r="M19" s="21">
        <v>48028311.665600002</v>
      </c>
      <c r="N19" s="2">
        <v>2478000</v>
      </c>
      <c r="O19" s="21"/>
      <c r="P19" s="2">
        <v>100000</v>
      </c>
      <c r="Q19" s="21">
        <v>100000</v>
      </c>
      <c r="R19" s="8">
        <v>33761252.1241</v>
      </c>
      <c r="S19" s="2">
        <v>91475857.1241</v>
      </c>
      <c r="T19" s="21">
        <v>84573857.1241</v>
      </c>
      <c r="U19" s="8">
        <v>0</v>
      </c>
      <c r="V19" s="2"/>
      <c r="W19" s="21"/>
      <c r="X19" s="8">
        <v>54874052.1241</v>
      </c>
      <c r="Y19" s="2">
        <v>19929050</v>
      </c>
      <c r="Z19" s="21">
        <v>19005050</v>
      </c>
      <c r="AA19" s="8">
        <v>0</v>
      </c>
      <c r="AB19" s="2"/>
      <c r="AC19" s="21"/>
      <c r="AD19" s="8">
        <f t="shared" si="0"/>
        <v>1080563317.8275998</v>
      </c>
      <c r="AE19" s="11" t="s">
        <v>50</v>
      </c>
      <c r="AF19" s="31" t="s">
        <v>138</v>
      </c>
      <c r="AG19" s="30">
        <f t="shared" si="1"/>
        <v>384982968.78970003</v>
      </c>
    </row>
    <row r="20" spans="1:33" s="12" customFormat="1" ht="45" x14ac:dyDescent="0.25">
      <c r="A20" s="1" t="s">
        <v>20</v>
      </c>
      <c r="B20" s="2"/>
      <c r="C20" s="2"/>
      <c r="D20" s="21"/>
      <c r="E20" s="2">
        <v>0</v>
      </c>
      <c r="F20" s="2"/>
      <c r="G20" s="21"/>
      <c r="H20" s="8">
        <v>270659000</v>
      </c>
      <c r="I20" s="2">
        <v>288849999.99999994</v>
      </c>
      <c r="J20" s="21">
        <v>311990636.17999989</v>
      </c>
      <c r="K20" s="8">
        <v>57667636</v>
      </c>
      <c r="L20" s="2">
        <v>26520754.082200002</v>
      </c>
      <c r="M20" s="21">
        <v>27942215.082200002</v>
      </c>
      <c r="N20" s="2"/>
      <c r="O20" s="21"/>
      <c r="P20" s="2">
        <v>100000</v>
      </c>
      <c r="Q20" s="21">
        <v>100000</v>
      </c>
      <c r="R20" s="8">
        <v>39545546.474100001</v>
      </c>
      <c r="S20" s="2">
        <v>90271315.474099994</v>
      </c>
      <c r="T20" s="21">
        <v>90271315.474099994</v>
      </c>
      <c r="U20" s="8">
        <v>0</v>
      </c>
      <c r="V20" s="2"/>
      <c r="W20" s="21"/>
      <c r="X20" s="8">
        <v>52821546.474100001</v>
      </c>
      <c r="Y20" s="2">
        <v>13426100</v>
      </c>
      <c r="Z20" s="21">
        <v>13426100</v>
      </c>
      <c r="AA20" s="8">
        <v>0</v>
      </c>
      <c r="AB20" s="2"/>
      <c r="AC20" s="21"/>
      <c r="AD20" s="8">
        <f t="shared" si="0"/>
        <v>1283592165.2407999</v>
      </c>
      <c r="AE20" s="11" t="s">
        <v>51</v>
      </c>
      <c r="AF20" s="31" t="s">
        <v>51</v>
      </c>
      <c r="AG20" s="30">
        <f t="shared" si="1"/>
        <v>443730266.73629987</v>
      </c>
    </row>
    <row r="21" spans="1:33" s="12" customFormat="1" ht="28.5" customHeight="1" x14ac:dyDescent="0.25">
      <c r="A21" s="1" t="s">
        <v>21</v>
      </c>
      <c r="B21" s="2"/>
      <c r="C21" s="2"/>
      <c r="D21" s="21"/>
      <c r="E21" s="2">
        <v>0</v>
      </c>
      <c r="F21" s="2"/>
      <c r="G21" s="21"/>
      <c r="H21" s="8">
        <v>1575776700</v>
      </c>
      <c r="I21" s="2">
        <v>1756028480.0999999</v>
      </c>
      <c r="J21" s="21">
        <v>1779668940</v>
      </c>
      <c r="K21" s="8">
        <v>6443400</v>
      </c>
      <c r="L21" s="2">
        <v>371688095.7961998</v>
      </c>
      <c r="M21" s="21">
        <v>369192814.32899976</v>
      </c>
      <c r="N21" s="2">
        <v>4427000</v>
      </c>
      <c r="O21" s="21">
        <v>4427000</v>
      </c>
      <c r="P21" s="2">
        <v>2481463</v>
      </c>
      <c r="Q21" s="21">
        <v>2381463</v>
      </c>
      <c r="R21" s="8">
        <v>12399573.1997</v>
      </c>
      <c r="S21" s="2">
        <v>297886883.80000001</v>
      </c>
      <c r="T21" s="21">
        <v>278989573.19999999</v>
      </c>
      <c r="U21" s="8">
        <v>0</v>
      </c>
      <c r="V21" s="2">
        <v>56213971.200000003</v>
      </c>
      <c r="W21" s="21">
        <v>56213971.200000003</v>
      </c>
      <c r="X21" s="8">
        <v>12399573.1997</v>
      </c>
      <c r="Y21" s="2">
        <v>225110582.95969999</v>
      </c>
      <c r="Z21" s="21">
        <v>225451782.95969999</v>
      </c>
      <c r="AA21" s="8">
        <v>0</v>
      </c>
      <c r="AB21" s="2"/>
      <c r="AC21" s="21"/>
      <c r="AD21" s="8">
        <f t="shared" si="0"/>
        <v>7037181267.9439993</v>
      </c>
      <c r="AE21" s="13" t="s">
        <v>52</v>
      </c>
      <c r="AF21" s="29" t="s">
        <v>52</v>
      </c>
      <c r="AG21" s="30">
        <f t="shared" si="1"/>
        <v>2716325544.6886992</v>
      </c>
    </row>
    <row r="22" spans="1:33" s="12" customFormat="1" ht="28.5" customHeight="1" x14ac:dyDescent="0.25">
      <c r="A22" s="1" t="s">
        <v>22</v>
      </c>
      <c r="B22" s="2"/>
      <c r="C22" s="2"/>
      <c r="D22" s="21"/>
      <c r="E22" s="2">
        <v>0</v>
      </c>
      <c r="F22" s="2"/>
      <c r="G22" s="21"/>
      <c r="H22" s="8">
        <v>0</v>
      </c>
      <c r="I22" s="2"/>
      <c r="J22" s="21"/>
      <c r="K22" s="8">
        <v>145863483.47999999</v>
      </c>
      <c r="L22" s="2"/>
      <c r="M22" s="21"/>
      <c r="N22" s="2"/>
      <c r="O22" s="21"/>
      <c r="P22" s="2"/>
      <c r="Q22" s="21"/>
      <c r="R22" s="8">
        <v>368383427.95999992</v>
      </c>
      <c r="S22" s="2"/>
      <c r="T22" s="21"/>
      <c r="U22" s="8">
        <v>56213971.200000003</v>
      </c>
      <c r="V22" s="2"/>
      <c r="W22" s="21"/>
      <c r="X22" s="8">
        <v>573034799.15999985</v>
      </c>
      <c r="Y22" s="2"/>
      <c r="Z22" s="21"/>
      <c r="AA22" s="8"/>
      <c r="AB22" s="2"/>
      <c r="AC22" s="21"/>
      <c r="AD22" s="8">
        <f t="shared" si="0"/>
        <v>1143495681.7999997</v>
      </c>
      <c r="AE22" s="13" t="s">
        <v>52</v>
      </c>
      <c r="AF22" s="29"/>
      <c r="AG22" s="30">
        <f t="shared" si="1"/>
        <v>0</v>
      </c>
    </row>
    <row r="23" spans="1:33" s="12" customFormat="1" ht="26.25" customHeight="1" x14ac:dyDescent="0.25">
      <c r="A23" s="1" t="s">
        <v>24</v>
      </c>
      <c r="B23" s="2"/>
      <c r="C23" s="2"/>
      <c r="D23" s="21"/>
      <c r="E23" s="2">
        <v>0</v>
      </c>
      <c r="F23" s="2"/>
      <c r="G23" s="21"/>
      <c r="H23" s="8">
        <v>0</v>
      </c>
      <c r="I23" s="2"/>
      <c r="J23" s="21"/>
      <c r="K23" s="8">
        <v>53680000</v>
      </c>
      <c r="L23" s="2"/>
      <c r="M23" s="21"/>
      <c r="N23" s="2"/>
      <c r="O23" s="21"/>
      <c r="P23" s="2"/>
      <c r="Q23" s="21"/>
      <c r="R23" s="8">
        <v>19953036</v>
      </c>
      <c r="S23" s="2"/>
      <c r="T23" s="21"/>
      <c r="U23" s="8">
        <v>0</v>
      </c>
      <c r="V23" s="2"/>
      <c r="W23" s="21"/>
      <c r="X23" s="8">
        <v>61429536</v>
      </c>
      <c r="Y23" s="2"/>
      <c r="Z23" s="21"/>
      <c r="AA23" s="8">
        <v>0</v>
      </c>
      <c r="AB23" s="2"/>
      <c r="AC23" s="21"/>
      <c r="AD23" s="8">
        <f t="shared" si="0"/>
        <v>135062572</v>
      </c>
      <c r="AE23" s="13" t="s">
        <v>52</v>
      </c>
      <c r="AF23" s="29"/>
      <c r="AG23" s="30">
        <f t="shared" si="1"/>
        <v>0</v>
      </c>
    </row>
    <row r="24" spans="1:33" s="12" customFormat="1" ht="23.45" customHeight="1" x14ac:dyDescent="0.25">
      <c r="A24" s="1" t="s">
        <v>23</v>
      </c>
      <c r="B24" s="2"/>
      <c r="C24" s="2"/>
      <c r="D24" s="21"/>
      <c r="E24" s="2">
        <v>0</v>
      </c>
      <c r="F24" s="2"/>
      <c r="G24" s="21"/>
      <c r="H24" s="8">
        <v>0</v>
      </c>
      <c r="I24" s="2"/>
      <c r="J24" s="21"/>
      <c r="K24" s="8">
        <v>1647386689.5102</v>
      </c>
      <c r="L24" s="2">
        <v>44477597</v>
      </c>
      <c r="M24" s="21">
        <v>26118959</v>
      </c>
      <c r="N24" s="2"/>
      <c r="O24" s="21"/>
      <c r="P24" s="2"/>
      <c r="Q24" s="21"/>
      <c r="R24" s="8"/>
      <c r="S24" s="2">
        <v>1655364265.5102</v>
      </c>
      <c r="T24" s="21">
        <v>760335760.51020002</v>
      </c>
      <c r="U24" s="8">
        <v>0</v>
      </c>
      <c r="V24" s="2"/>
      <c r="W24" s="21"/>
      <c r="X24" s="8">
        <v>0</v>
      </c>
      <c r="Y24" s="2"/>
      <c r="Z24" s="21"/>
      <c r="AA24" s="8">
        <v>0</v>
      </c>
      <c r="AB24" s="2"/>
      <c r="AC24" s="21"/>
      <c r="AD24" s="8">
        <f t="shared" si="0"/>
        <v>4133683271.5306001</v>
      </c>
      <c r="AE24" s="13" t="s">
        <v>53</v>
      </c>
      <c r="AF24" s="29" t="s">
        <v>139</v>
      </c>
      <c r="AG24" s="30">
        <f t="shared" si="1"/>
        <v>786454719.51020002</v>
      </c>
    </row>
    <row r="25" spans="1:33" s="12" customFormat="1" ht="30.75" customHeight="1" x14ac:dyDescent="0.25">
      <c r="A25" s="1" t="s">
        <v>25</v>
      </c>
      <c r="B25" s="2"/>
      <c r="C25" s="2"/>
      <c r="D25" s="21"/>
      <c r="E25" s="2">
        <v>0</v>
      </c>
      <c r="F25" s="2"/>
      <c r="G25" s="21"/>
      <c r="H25" s="8">
        <v>0</v>
      </c>
      <c r="I25" s="2"/>
      <c r="J25" s="21"/>
      <c r="K25" s="8">
        <v>30044876</v>
      </c>
      <c r="L25" s="2">
        <v>27827624.916200001</v>
      </c>
      <c r="M25" s="21">
        <v>25026924.916200001</v>
      </c>
      <c r="N25" s="2">
        <v>2478000</v>
      </c>
      <c r="O25" s="21"/>
      <c r="P25" s="2"/>
      <c r="Q25" s="21"/>
      <c r="R25" s="8">
        <v>37104522.1241</v>
      </c>
      <c r="S25" s="2">
        <v>46956767.1241</v>
      </c>
      <c r="T25" s="21">
        <v>46956767.1241</v>
      </c>
      <c r="U25" s="8">
        <v>8455291</v>
      </c>
      <c r="V25" s="2">
        <v>5309291</v>
      </c>
      <c r="W25" s="21">
        <v>5309291</v>
      </c>
      <c r="X25" s="8">
        <v>62163813.1241</v>
      </c>
      <c r="Y25" s="2">
        <v>23107921</v>
      </c>
      <c r="Z25" s="21">
        <v>23605171</v>
      </c>
      <c r="AA25" s="8">
        <v>0</v>
      </c>
      <c r="AB25" s="2"/>
      <c r="AC25" s="21"/>
      <c r="AD25" s="8">
        <f t="shared" si="0"/>
        <v>344346260.32879996</v>
      </c>
      <c r="AE25" s="13" t="s">
        <v>54</v>
      </c>
      <c r="AF25" s="31" t="s">
        <v>132</v>
      </c>
      <c r="AG25" s="30">
        <f t="shared" si="1"/>
        <v>100898154.0403</v>
      </c>
    </row>
    <row r="26" spans="1:33" s="12" customFormat="1" ht="28.5" customHeight="1" x14ac:dyDescent="0.25">
      <c r="A26" s="1" t="s">
        <v>26</v>
      </c>
      <c r="B26" s="2"/>
      <c r="C26" s="2"/>
      <c r="D26" s="21"/>
      <c r="E26" s="2">
        <v>0</v>
      </c>
      <c r="F26" s="2"/>
      <c r="G26" s="21"/>
      <c r="H26" s="8">
        <v>0</v>
      </c>
      <c r="I26" s="2"/>
      <c r="J26" s="21"/>
      <c r="K26" s="8">
        <v>48403156.829999998</v>
      </c>
      <c r="L26" s="2">
        <v>44048638.385799952</v>
      </c>
      <c r="M26" s="21">
        <v>22346638.3858</v>
      </c>
      <c r="N26" s="2">
        <v>2478000</v>
      </c>
      <c r="O26" s="21">
        <v>2478000</v>
      </c>
      <c r="P26" s="2">
        <v>100000</v>
      </c>
      <c r="Q26" s="21">
        <v>100000</v>
      </c>
      <c r="R26" s="8">
        <v>32133683.094099998</v>
      </c>
      <c r="S26" s="2">
        <v>129055735.1241</v>
      </c>
      <c r="T26" s="21">
        <v>83648553.1241</v>
      </c>
      <c r="U26" s="8">
        <v>5309291</v>
      </c>
      <c r="V26" s="2">
        <v>5309291</v>
      </c>
      <c r="W26" s="21">
        <v>5309291</v>
      </c>
      <c r="X26" s="8">
        <v>48760152.094099998</v>
      </c>
      <c r="Y26" s="2">
        <v>14969178</v>
      </c>
      <c r="Z26" s="21">
        <v>13485626</v>
      </c>
      <c r="AA26" s="8">
        <v>0</v>
      </c>
      <c r="AB26" s="2"/>
      <c r="AC26" s="21"/>
      <c r="AD26" s="8">
        <f t="shared" si="0"/>
        <v>457935234.03799999</v>
      </c>
      <c r="AE26" s="13" t="s">
        <v>55</v>
      </c>
      <c r="AF26" s="31" t="s">
        <v>55</v>
      </c>
      <c r="AG26" s="30">
        <f t="shared" si="1"/>
        <v>127368108.5099</v>
      </c>
    </row>
    <row r="27" spans="1:33" s="12" customFormat="1" ht="114.75" customHeight="1" x14ac:dyDescent="0.25">
      <c r="A27" s="1" t="s">
        <v>27</v>
      </c>
      <c r="B27" s="2"/>
      <c r="C27" s="2"/>
      <c r="D27" s="21"/>
      <c r="E27" s="2">
        <v>0</v>
      </c>
      <c r="F27" s="2"/>
      <c r="G27" s="21"/>
      <c r="H27" s="8">
        <v>0</v>
      </c>
      <c r="I27" s="2"/>
      <c r="J27" s="21"/>
      <c r="K27" s="8">
        <v>37260636</v>
      </c>
      <c r="L27" s="2">
        <v>55326409.248999946</v>
      </c>
      <c r="M27" s="21">
        <v>39619894.248999968</v>
      </c>
      <c r="N27" s="2">
        <v>1299000</v>
      </c>
      <c r="O27" s="21"/>
      <c r="P27" s="2">
        <v>100000</v>
      </c>
      <c r="Q27" s="21">
        <v>100000</v>
      </c>
      <c r="R27" s="8">
        <v>48398686.1241</v>
      </c>
      <c r="S27" s="2">
        <v>72151553.1241</v>
      </c>
      <c r="T27" s="21">
        <v>72151553.1241</v>
      </c>
      <c r="U27" s="8">
        <v>29052200</v>
      </c>
      <c r="V27" s="2">
        <v>29052200</v>
      </c>
      <c r="W27" s="21">
        <v>29052200</v>
      </c>
      <c r="X27" s="8">
        <v>105022026.1241</v>
      </c>
      <c r="Y27" s="2">
        <v>31124015</v>
      </c>
      <c r="Z27" s="21">
        <v>25699340</v>
      </c>
      <c r="AA27" s="8">
        <v>3529350</v>
      </c>
      <c r="AB27" s="2">
        <v>389261.93</v>
      </c>
      <c r="AC27" s="40" t="s">
        <v>136</v>
      </c>
      <c r="AD27" s="8">
        <f t="shared" si="0"/>
        <v>578939062.99439991</v>
      </c>
      <c r="AE27" s="13" t="s">
        <v>56</v>
      </c>
      <c r="AF27" s="31" t="s">
        <v>56</v>
      </c>
      <c r="AG27" s="30">
        <f t="shared" si="1"/>
        <v>166622987.37309998</v>
      </c>
    </row>
    <row r="28" spans="1:33" s="12" customFormat="1" ht="45" x14ac:dyDescent="0.25">
      <c r="A28" s="10" t="s">
        <v>28</v>
      </c>
      <c r="B28" s="2"/>
      <c r="C28" s="2"/>
      <c r="D28" s="21"/>
      <c r="E28" s="2">
        <v>0</v>
      </c>
      <c r="F28" s="2"/>
      <c r="G28" s="21"/>
      <c r="H28" s="8">
        <v>285128400.00000006</v>
      </c>
      <c r="I28" s="2">
        <v>395119200</v>
      </c>
      <c r="J28" s="21">
        <v>447739200</v>
      </c>
      <c r="K28" s="8">
        <v>54915636</v>
      </c>
      <c r="L28" s="2">
        <v>44225566.832399949</v>
      </c>
      <c r="M28" s="21">
        <v>29629380.832400002</v>
      </c>
      <c r="N28" s="2">
        <v>8733000</v>
      </c>
      <c r="O28" s="21"/>
      <c r="P28" s="2">
        <v>100000</v>
      </c>
      <c r="Q28" s="21">
        <v>100000</v>
      </c>
      <c r="R28" s="8">
        <v>50175626.1241</v>
      </c>
      <c r="S28" s="2">
        <v>111338161.1241</v>
      </c>
      <c r="T28" s="21">
        <v>97534161.1241</v>
      </c>
      <c r="U28" s="8">
        <v>10688000</v>
      </c>
      <c r="V28" s="2">
        <v>7542000</v>
      </c>
      <c r="W28" s="21">
        <v>7542000</v>
      </c>
      <c r="X28" s="8">
        <v>109108164.1241</v>
      </c>
      <c r="Y28" s="2">
        <v>60333240.670000002</v>
      </c>
      <c r="Z28" s="21">
        <v>61456240.670000002</v>
      </c>
      <c r="AA28" s="8">
        <v>0</v>
      </c>
      <c r="AB28" s="2"/>
      <c r="AC28" s="21"/>
      <c r="AD28" s="8">
        <f t="shared" si="0"/>
        <v>1781407977.5012</v>
      </c>
      <c r="AE28" s="11" t="s">
        <v>57</v>
      </c>
      <c r="AF28" s="31" t="s">
        <v>133</v>
      </c>
      <c r="AG28" s="30">
        <f t="shared" si="1"/>
        <v>644000982.62650001</v>
      </c>
    </row>
    <row r="29" spans="1:33" s="12" customFormat="1" ht="29.25" customHeight="1" x14ac:dyDescent="0.25">
      <c r="A29" s="10" t="s">
        <v>29</v>
      </c>
      <c r="B29" s="2"/>
      <c r="C29" s="2"/>
      <c r="D29" s="21"/>
      <c r="E29" s="2">
        <v>0</v>
      </c>
      <c r="F29" s="2"/>
      <c r="G29" s="21"/>
      <c r="H29" s="8"/>
      <c r="I29" s="2"/>
      <c r="J29" s="21"/>
      <c r="K29" s="8">
        <v>40755636</v>
      </c>
      <c r="L29" s="2">
        <v>45866516.866400003</v>
      </c>
      <c r="M29" s="21">
        <v>34268748.9494</v>
      </c>
      <c r="N29" s="2">
        <v>7434000</v>
      </c>
      <c r="O29" s="21"/>
      <c r="P29" s="2">
        <v>100000</v>
      </c>
      <c r="Q29" s="21">
        <v>100000</v>
      </c>
      <c r="R29" s="8">
        <v>20326938.1241</v>
      </c>
      <c r="S29" s="2">
        <v>93746926.248199999</v>
      </c>
      <c r="T29" s="21">
        <v>85458926.248199999</v>
      </c>
      <c r="U29" s="8">
        <v>0</v>
      </c>
      <c r="V29" s="2"/>
      <c r="W29" s="21"/>
      <c r="X29" s="8">
        <v>37005138.1241</v>
      </c>
      <c r="Y29" s="2">
        <v>21321450</v>
      </c>
      <c r="Z29" s="21">
        <v>20289450</v>
      </c>
      <c r="AA29" s="8">
        <v>0</v>
      </c>
      <c r="AB29" s="2"/>
      <c r="AC29" s="21"/>
      <c r="AD29" s="8">
        <f t="shared" si="0"/>
        <v>406673730.56040001</v>
      </c>
      <c r="AE29" s="13" t="s">
        <v>58</v>
      </c>
      <c r="AF29" s="31" t="s">
        <v>134</v>
      </c>
      <c r="AG29" s="30">
        <f t="shared" si="1"/>
        <v>140117125.19760001</v>
      </c>
    </row>
    <row r="30" spans="1:33" s="12" customFormat="1" ht="30.75" customHeight="1" x14ac:dyDescent="0.25">
      <c r="A30" s="10" t="s">
        <v>30</v>
      </c>
      <c r="B30" s="2"/>
      <c r="C30" s="2"/>
      <c r="D30" s="21"/>
      <c r="E30" s="2">
        <v>0</v>
      </c>
      <c r="F30" s="2"/>
      <c r="G30" s="21"/>
      <c r="H30" s="8"/>
      <c r="I30" s="2"/>
      <c r="J30" s="21"/>
      <c r="K30" s="8">
        <v>52117636</v>
      </c>
      <c r="L30" s="2">
        <v>37804323.165999979</v>
      </c>
      <c r="M30" s="21">
        <v>16386323.166000001</v>
      </c>
      <c r="N30" s="2">
        <v>3777000</v>
      </c>
      <c r="O30" s="21">
        <v>1299000</v>
      </c>
      <c r="P30" s="2"/>
      <c r="Q30" s="21"/>
      <c r="R30" s="8">
        <v>22800857.1241</v>
      </c>
      <c r="S30" s="2">
        <v>98450789.1241</v>
      </c>
      <c r="T30" s="21">
        <v>97420789.1241</v>
      </c>
      <c r="U30" s="8">
        <v>0</v>
      </c>
      <c r="V30" s="2"/>
      <c r="W30" s="21"/>
      <c r="X30" s="8">
        <v>41609657.1241</v>
      </c>
      <c r="Y30" s="2">
        <v>21000800</v>
      </c>
      <c r="Z30" s="21">
        <v>20545800</v>
      </c>
      <c r="AA30" s="8">
        <v>0</v>
      </c>
      <c r="AB30" s="2"/>
      <c r="AC30" s="21"/>
      <c r="AD30" s="8">
        <f t="shared" si="0"/>
        <v>413212974.82840002</v>
      </c>
      <c r="AE30" s="13" t="s">
        <v>59</v>
      </c>
      <c r="AF30" s="29" t="s">
        <v>126</v>
      </c>
      <c r="AG30" s="30">
        <f t="shared" si="1"/>
        <v>135651912.29010001</v>
      </c>
    </row>
    <row r="31" spans="1:33" s="12" customFormat="1" ht="45" x14ac:dyDescent="0.25">
      <c r="A31" s="10" t="s">
        <v>31</v>
      </c>
      <c r="B31" s="2"/>
      <c r="C31" s="2"/>
      <c r="D31" s="21"/>
      <c r="E31" s="2">
        <v>0</v>
      </c>
      <c r="F31" s="2"/>
      <c r="G31" s="21"/>
      <c r="H31" s="8">
        <v>45453200</v>
      </c>
      <c r="I31" s="2">
        <v>162266400.00000003</v>
      </c>
      <c r="J31" s="21">
        <v>168259296</v>
      </c>
      <c r="K31" s="8">
        <v>22550636</v>
      </c>
      <c r="L31" s="2">
        <v>22029177.146400001</v>
      </c>
      <c r="M31" s="21">
        <v>21630177.146400001</v>
      </c>
      <c r="N31" s="2"/>
      <c r="O31" s="21"/>
      <c r="P31" s="2"/>
      <c r="Q31" s="21"/>
      <c r="R31" s="8">
        <v>27817679.1241</v>
      </c>
      <c r="S31" s="2">
        <v>53453003.1241</v>
      </c>
      <c r="T31" s="21">
        <v>53453003.1241</v>
      </c>
      <c r="U31" s="8">
        <v>5793291</v>
      </c>
      <c r="V31" s="2">
        <v>5793291</v>
      </c>
      <c r="W31" s="21">
        <v>5793291</v>
      </c>
      <c r="X31" s="8">
        <v>54328170.1241</v>
      </c>
      <c r="Y31" s="2">
        <v>17489000</v>
      </c>
      <c r="Z31" s="21">
        <v>16602600</v>
      </c>
      <c r="AA31" s="8">
        <v>0</v>
      </c>
      <c r="AB31" s="2"/>
      <c r="AC31" s="21"/>
      <c r="AD31" s="8">
        <f t="shared" si="0"/>
        <v>682712214.78919983</v>
      </c>
      <c r="AE31" s="11" t="s">
        <v>60</v>
      </c>
      <c r="AF31" s="31" t="s">
        <v>127</v>
      </c>
      <c r="AG31" s="30">
        <f t="shared" si="1"/>
        <v>265738367.2705</v>
      </c>
    </row>
    <row r="32" spans="1:33" s="12" customFormat="1" ht="28.5" customHeight="1" x14ac:dyDescent="0.25">
      <c r="A32" s="10" t="s">
        <v>32</v>
      </c>
      <c r="B32" s="2"/>
      <c r="C32" s="2"/>
      <c r="D32" s="21"/>
      <c r="E32" s="2">
        <v>0</v>
      </c>
      <c r="F32" s="2"/>
      <c r="G32" s="21"/>
      <c r="H32" s="8">
        <v>214456000</v>
      </c>
      <c r="I32" s="2">
        <v>251245246</v>
      </c>
      <c r="J32" s="21">
        <v>253798681.5</v>
      </c>
      <c r="K32" s="8">
        <v>22555636</v>
      </c>
      <c r="L32" s="2">
        <v>40401878.8728</v>
      </c>
      <c r="M32" s="21">
        <v>40401878.8728</v>
      </c>
      <c r="N32" s="2">
        <v>2478000</v>
      </c>
      <c r="O32" s="21">
        <v>2478000</v>
      </c>
      <c r="P32" s="2">
        <v>100000</v>
      </c>
      <c r="Q32" s="21"/>
      <c r="R32" s="8">
        <v>32976880.664099999</v>
      </c>
      <c r="S32" s="2">
        <v>57503380.1241</v>
      </c>
      <c r="T32" s="21">
        <v>57503380.1241</v>
      </c>
      <c r="U32" s="8">
        <v>31723000</v>
      </c>
      <c r="V32" s="2">
        <v>31723000</v>
      </c>
      <c r="W32" s="21">
        <v>31723000</v>
      </c>
      <c r="X32" s="8">
        <v>62338680.664099999</v>
      </c>
      <c r="Y32" s="2">
        <v>11827800</v>
      </c>
      <c r="Z32" s="21">
        <v>11827800</v>
      </c>
      <c r="AA32" s="8">
        <v>0</v>
      </c>
      <c r="AB32" s="2"/>
      <c r="AC32" s="21"/>
      <c r="AD32" s="8">
        <f t="shared" si="0"/>
        <v>1157062242.822</v>
      </c>
      <c r="AE32" s="13" t="s">
        <v>61</v>
      </c>
      <c r="AF32" s="31" t="s">
        <v>128</v>
      </c>
      <c r="AG32" s="30">
        <f t="shared" si="1"/>
        <v>397732740.49689996</v>
      </c>
    </row>
    <row r="33" spans="1:33" s="12" customFormat="1" ht="30" customHeight="1" x14ac:dyDescent="0.25">
      <c r="A33" s="1" t="s">
        <v>34</v>
      </c>
      <c r="B33" s="2"/>
      <c r="C33" s="2"/>
      <c r="D33" s="21"/>
      <c r="E33" s="2">
        <v>0</v>
      </c>
      <c r="F33" s="2"/>
      <c r="G33" s="21"/>
      <c r="H33" s="2"/>
      <c r="I33" s="2"/>
      <c r="J33" s="21"/>
      <c r="K33" s="2">
        <v>28948636</v>
      </c>
      <c r="L33" s="2">
        <v>46072924.916199975</v>
      </c>
      <c r="M33" s="21">
        <v>24760924.916200001</v>
      </c>
      <c r="N33" s="2">
        <v>2478000</v>
      </c>
      <c r="O33" s="21"/>
      <c r="P33" s="2"/>
      <c r="Q33" s="21"/>
      <c r="R33" s="2">
        <v>37772373.1241</v>
      </c>
      <c r="S33" s="2">
        <v>45998076.1241</v>
      </c>
      <c r="T33" s="21">
        <v>45998076.1241</v>
      </c>
      <c r="U33" s="8">
        <v>0</v>
      </c>
      <c r="V33" s="2"/>
      <c r="W33" s="21"/>
      <c r="X33" s="2">
        <v>61841373.1241</v>
      </c>
      <c r="Y33" s="2">
        <v>23529000</v>
      </c>
      <c r="Z33" s="21">
        <v>22719000</v>
      </c>
      <c r="AA33" s="8">
        <v>0</v>
      </c>
      <c r="AB33" s="2"/>
      <c r="AC33" s="21"/>
      <c r="AD33" s="2">
        <v>128562382.2482</v>
      </c>
      <c r="AE33" s="3" t="s">
        <v>62</v>
      </c>
      <c r="AF33" s="31" t="s">
        <v>129</v>
      </c>
      <c r="AG33" s="30">
        <f t="shared" si="1"/>
        <v>93478001.040299997</v>
      </c>
    </row>
    <row r="34" spans="1:33" s="12" customFormat="1" ht="105" x14ac:dyDescent="0.25">
      <c r="A34" s="10" t="s">
        <v>35</v>
      </c>
      <c r="B34" s="2"/>
      <c r="C34" s="2"/>
      <c r="D34" s="21"/>
      <c r="E34" s="2">
        <v>0</v>
      </c>
      <c r="F34" s="2"/>
      <c r="G34" s="21"/>
      <c r="H34" s="8">
        <v>366673600</v>
      </c>
      <c r="I34" s="2">
        <v>437260000</v>
      </c>
      <c r="J34" s="21">
        <v>469055999.99999994</v>
      </c>
      <c r="K34" s="8">
        <v>60289636</v>
      </c>
      <c r="L34" s="2">
        <v>34295343.665599994</v>
      </c>
      <c r="M34" s="21">
        <v>16197074.665600002</v>
      </c>
      <c r="N34" s="2">
        <v>5196000</v>
      </c>
      <c r="O34" s="21">
        <v>7674000</v>
      </c>
      <c r="P34" s="2">
        <v>100000</v>
      </c>
      <c r="Q34" s="21">
        <v>100000</v>
      </c>
      <c r="R34" s="8">
        <v>21042903.1241</v>
      </c>
      <c r="S34" s="2">
        <v>80896553.1241</v>
      </c>
      <c r="T34" s="21">
        <v>72068553.1241</v>
      </c>
      <c r="U34" s="8">
        <v>0</v>
      </c>
      <c r="V34" s="2"/>
      <c r="W34" s="21"/>
      <c r="X34" s="8">
        <v>49731955.1241</v>
      </c>
      <c r="Y34" s="2">
        <v>17021200</v>
      </c>
      <c r="Z34" s="21">
        <v>12788200</v>
      </c>
      <c r="AA34" s="8">
        <v>3529350</v>
      </c>
      <c r="AB34" s="2">
        <v>267617.57</v>
      </c>
      <c r="AC34" s="40" t="s">
        <v>136</v>
      </c>
      <c r="AD34" s="8">
        <f t="shared" ref="AD34:AD41" si="2">+SUM(B34:AA34)</f>
        <v>1653920368.8276</v>
      </c>
      <c r="AE34" s="11" t="s">
        <v>63</v>
      </c>
      <c r="AF34" s="31" t="s">
        <v>130</v>
      </c>
      <c r="AG34" s="30">
        <f t="shared" si="1"/>
        <v>577883827.78969991</v>
      </c>
    </row>
    <row r="35" spans="1:33" s="12" customFormat="1" ht="106.5" customHeight="1" x14ac:dyDescent="0.25">
      <c r="A35" s="10" t="s">
        <v>36</v>
      </c>
      <c r="B35" s="2"/>
      <c r="C35" s="2"/>
      <c r="D35" s="21"/>
      <c r="E35" s="2">
        <v>0</v>
      </c>
      <c r="F35" s="2"/>
      <c r="G35" s="21"/>
      <c r="H35" s="8"/>
      <c r="I35" s="2"/>
      <c r="J35" s="21"/>
      <c r="K35" s="8">
        <v>50598636</v>
      </c>
      <c r="L35" s="2">
        <v>90033118.325799942</v>
      </c>
      <c r="M35" s="21">
        <v>46063477.325800002</v>
      </c>
      <c r="N35" s="2">
        <v>3777000</v>
      </c>
      <c r="O35" s="21"/>
      <c r="P35" s="2">
        <v>100000</v>
      </c>
      <c r="Q35" s="21">
        <v>100000</v>
      </c>
      <c r="R35" s="8">
        <v>67824944.1241</v>
      </c>
      <c r="S35" s="2">
        <v>85365553.1241</v>
      </c>
      <c r="T35" s="21">
        <v>79388857.1241</v>
      </c>
      <c r="U35" s="8">
        <v>0</v>
      </c>
      <c r="V35" s="2"/>
      <c r="W35" s="21"/>
      <c r="X35" s="8">
        <v>76985294.1241</v>
      </c>
      <c r="Y35" s="2">
        <v>25230350</v>
      </c>
      <c r="Z35" s="21">
        <v>17928000</v>
      </c>
      <c r="AA35" s="8">
        <v>481275</v>
      </c>
      <c r="AB35" s="2">
        <v>72986.61</v>
      </c>
      <c r="AC35" s="40" t="s">
        <v>136</v>
      </c>
      <c r="AD35" s="8">
        <f t="shared" si="2"/>
        <v>543876505.14799988</v>
      </c>
      <c r="AE35" s="13" t="s">
        <v>64</v>
      </c>
      <c r="AF35" s="31" t="s">
        <v>131</v>
      </c>
      <c r="AG35" s="30">
        <f t="shared" si="1"/>
        <v>143480334.4499</v>
      </c>
    </row>
    <row r="36" spans="1:33" s="12" customFormat="1" ht="27.75" customHeight="1" x14ac:dyDescent="0.25">
      <c r="A36" s="10" t="s">
        <v>37</v>
      </c>
      <c r="B36" s="2"/>
      <c r="C36" s="2"/>
      <c r="D36" s="21"/>
      <c r="E36" s="2">
        <v>0</v>
      </c>
      <c r="F36" s="2"/>
      <c r="G36" s="21"/>
      <c r="H36" s="8">
        <v>1090807400</v>
      </c>
      <c r="I36" s="2">
        <v>1178230500.0000002</v>
      </c>
      <c r="J36" s="21">
        <v>1239156180.0000002</v>
      </c>
      <c r="K36" s="8">
        <v>28054636</v>
      </c>
      <c r="L36" s="2">
        <v>29591038.499600001</v>
      </c>
      <c r="M36" s="21">
        <v>26277038.499600001</v>
      </c>
      <c r="N36" s="2">
        <v>7554000</v>
      </c>
      <c r="O36" s="21"/>
      <c r="P36" s="2"/>
      <c r="Q36" s="21"/>
      <c r="R36" s="8">
        <v>31889733.1241</v>
      </c>
      <c r="S36" s="2">
        <v>52527699.1241</v>
      </c>
      <c r="T36" s="21">
        <v>43699699.1241</v>
      </c>
      <c r="U36" s="8">
        <v>0</v>
      </c>
      <c r="V36" s="2"/>
      <c r="W36" s="21"/>
      <c r="X36" s="8">
        <v>52959699.794100001</v>
      </c>
      <c r="Y36" s="2">
        <v>23691772</v>
      </c>
      <c r="Z36" s="21">
        <v>20286772</v>
      </c>
      <c r="AA36" s="8">
        <v>0</v>
      </c>
      <c r="AB36" s="2"/>
      <c r="AC36" s="21"/>
      <c r="AD36" s="8">
        <f t="shared" si="2"/>
        <v>3824726168.1656003</v>
      </c>
      <c r="AE36" s="13" t="s">
        <v>65</v>
      </c>
      <c r="AF36" s="31" t="s">
        <v>140</v>
      </c>
      <c r="AG36" s="30">
        <f t="shared" si="1"/>
        <v>1329419689.6237001</v>
      </c>
    </row>
    <row r="37" spans="1:33" s="12" customFormat="1" ht="30" x14ac:dyDescent="0.25">
      <c r="A37" s="1" t="s">
        <v>33</v>
      </c>
      <c r="B37" s="2"/>
      <c r="C37" s="2"/>
      <c r="D37" s="21"/>
      <c r="E37" s="2">
        <v>0</v>
      </c>
      <c r="F37" s="2"/>
      <c r="G37" s="21"/>
      <c r="H37" s="8">
        <v>78336000</v>
      </c>
      <c r="I37" s="19">
        <v>14464800</v>
      </c>
      <c r="J37" s="24">
        <v>14464800</v>
      </c>
      <c r="K37" s="8">
        <v>0</v>
      </c>
      <c r="L37" s="2"/>
      <c r="M37" s="21"/>
      <c r="N37" s="2"/>
      <c r="O37" s="21"/>
      <c r="P37" s="2"/>
      <c r="Q37" s="21"/>
      <c r="R37" s="8">
        <v>0</v>
      </c>
      <c r="S37" s="2"/>
      <c r="T37" s="21"/>
      <c r="U37" s="8">
        <v>0</v>
      </c>
      <c r="V37" s="2"/>
      <c r="W37" s="21"/>
      <c r="X37" s="8">
        <v>0</v>
      </c>
      <c r="Y37" s="2"/>
      <c r="Z37" s="21"/>
      <c r="AA37" s="8">
        <v>0</v>
      </c>
      <c r="AB37" s="2"/>
      <c r="AC37" s="21"/>
      <c r="AD37" s="8">
        <f t="shared" si="2"/>
        <v>107265600</v>
      </c>
      <c r="AE37" s="11" t="s">
        <v>71</v>
      </c>
      <c r="AF37" s="31" t="s">
        <v>106</v>
      </c>
      <c r="AG37" s="30">
        <f t="shared" si="1"/>
        <v>14464800</v>
      </c>
    </row>
    <row r="38" spans="1:33" s="12" customFormat="1" ht="45" x14ac:dyDescent="0.25">
      <c r="A38" s="1" t="s">
        <v>75</v>
      </c>
      <c r="B38" s="2">
        <v>0</v>
      </c>
      <c r="C38" s="2"/>
      <c r="D38" s="21"/>
      <c r="E38" s="17">
        <v>3462163488</v>
      </c>
      <c r="F38" s="17"/>
      <c r="G38" s="22"/>
      <c r="H38" s="8">
        <v>0</v>
      </c>
      <c r="I38" s="2"/>
      <c r="J38" s="21"/>
      <c r="K38" s="8">
        <v>0</v>
      </c>
      <c r="L38" s="2"/>
      <c r="M38" s="21"/>
      <c r="N38" s="2"/>
      <c r="O38" s="21"/>
      <c r="P38" s="2"/>
      <c r="Q38" s="21"/>
      <c r="R38" s="8">
        <v>0</v>
      </c>
      <c r="S38" s="2"/>
      <c r="T38" s="21"/>
      <c r="U38" s="8">
        <v>0</v>
      </c>
      <c r="V38" s="2"/>
      <c r="W38" s="21"/>
      <c r="X38" s="8">
        <v>0</v>
      </c>
      <c r="Y38" s="2"/>
      <c r="Z38" s="21"/>
      <c r="AA38" s="8">
        <v>0</v>
      </c>
      <c r="AB38" s="2"/>
      <c r="AC38" s="21"/>
      <c r="AD38" s="8">
        <f t="shared" si="2"/>
        <v>3462163488</v>
      </c>
      <c r="AE38" s="11" t="s">
        <v>74</v>
      </c>
      <c r="AF38" s="39" t="s">
        <v>135</v>
      </c>
      <c r="AG38" s="30">
        <f t="shared" si="1"/>
        <v>0</v>
      </c>
    </row>
    <row r="39" spans="1:33" s="12" customFormat="1" ht="45" x14ac:dyDescent="0.25">
      <c r="A39" s="1" t="s">
        <v>76</v>
      </c>
      <c r="B39" s="2">
        <v>0</v>
      </c>
      <c r="C39" s="2"/>
      <c r="D39" s="21"/>
      <c r="E39" s="17">
        <v>2270031068</v>
      </c>
      <c r="F39" s="17"/>
      <c r="G39" s="22"/>
      <c r="H39" s="8">
        <v>0</v>
      </c>
      <c r="I39" s="2"/>
      <c r="J39" s="21"/>
      <c r="K39" s="8">
        <v>0</v>
      </c>
      <c r="L39" s="2"/>
      <c r="M39" s="21"/>
      <c r="N39" s="2"/>
      <c r="O39" s="21"/>
      <c r="P39" s="2"/>
      <c r="Q39" s="21"/>
      <c r="R39" s="8">
        <v>0</v>
      </c>
      <c r="S39" s="2"/>
      <c r="T39" s="21"/>
      <c r="U39" s="8">
        <v>0</v>
      </c>
      <c r="V39" s="2"/>
      <c r="W39" s="21"/>
      <c r="X39" s="8">
        <v>0</v>
      </c>
      <c r="Y39" s="2"/>
      <c r="Z39" s="21"/>
      <c r="AA39" s="8">
        <v>0</v>
      </c>
      <c r="AB39" s="2"/>
      <c r="AC39" s="21"/>
      <c r="AD39" s="8">
        <f t="shared" si="2"/>
        <v>2270031068</v>
      </c>
      <c r="AE39" s="11" t="s">
        <v>77</v>
      </c>
      <c r="AF39" s="39" t="s">
        <v>135</v>
      </c>
      <c r="AG39" s="30">
        <f t="shared" si="1"/>
        <v>0</v>
      </c>
    </row>
    <row r="40" spans="1:33" s="12" customFormat="1" ht="60" x14ac:dyDescent="0.25">
      <c r="A40" s="1" t="s">
        <v>79</v>
      </c>
      <c r="B40" s="2">
        <v>0</v>
      </c>
      <c r="C40" s="2"/>
      <c r="D40" s="21"/>
      <c r="E40" s="17">
        <v>1175278111</v>
      </c>
      <c r="F40" s="17"/>
      <c r="G40" s="22"/>
      <c r="H40" s="8">
        <v>0</v>
      </c>
      <c r="I40" s="2"/>
      <c r="J40" s="21"/>
      <c r="K40" s="8">
        <v>0</v>
      </c>
      <c r="L40" s="2"/>
      <c r="M40" s="21"/>
      <c r="N40" s="2"/>
      <c r="O40" s="21"/>
      <c r="P40" s="2"/>
      <c r="Q40" s="21"/>
      <c r="R40" s="8">
        <v>0</v>
      </c>
      <c r="S40" s="2"/>
      <c r="T40" s="21"/>
      <c r="U40" s="8">
        <v>0</v>
      </c>
      <c r="V40" s="2"/>
      <c r="W40" s="21"/>
      <c r="X40" s="8">
        <v>0</v>
      </c>
      <c r="Y40" s="2"/>
      <c r="Z40" s="21"/>
      <c r="AA40" s="8">
        <v>0</v>
      </c>
      <c r="AB40" s="2"/>
      <c r="AC40" s="21"/>
      <c r="AD40" s="8">
        <f t="shared" si="2"/>
        <v>1175278111</v>
      </c>
      <c r="AE40" s="11" t="s">
        <v>78</v>
      </c>
      <c r="AF40" s="39" t="s">
        <v>135</v>
      </c>
      <c r="AG40" s="30">
        <f t="shared" si="1"/>
        <v>0</v>
      </c>
    </row>
    <row r="41" spans="1:33" s="12" customFormat="1" ht="45" x14ac:dyDescent="0.25">
      <c r="A41" s="1" t="s">
        <v>80</v>
      </c>
      <c r="B41" s="2">
        <v>0</v>
      </c>
      <c r="C41" s="2"/>
      <c r="D41" s="21"/>
      <c r="E41" s="17">
        <v>1288130242</v>
      </c>
      <c r="F41" s="17"/>
      <c r="G41" s="22"/>
      <c r="H41" s="8">
        <v>0</v>
      </c>
      <c r="I41" s="2"/>
      <c r="J41" s="21"/>
      <c r="K41" s="8">
        <v>0</v>
      </c>
      <c r="L41" s="2"/>
      <c r="M41" s="21"/>
      <c r="N41" s="2"/>
      <c r="O41" s="21"/>
      <c r="P41" s="2"/>
      <c r="Q41" s="21"/>
      <c r="R41" s="8">
        <v>0</v>
      </c>
      <c r="S41" s="2"/>
      <c r="T41" s="21"/>
      <c r="U41" s="8">
        <v>0</v>
      </c>
      <c r="V41" s="2"/>
      <c r="W41" s="21"/>
      <c r="X41" s="8">
        <v>0</v>
      </c>
      <c r="Y41" s="2"/>
      <c r="Z41" s="21"/>
      <c r="AA41" s="8">
        <v>0</v>
      </c>
      <c r="AB41" s="2"/>
      <c r="AC41" s="21"/>
      <c r="AD41" s="8">
        <f t="shared" si="2"/>
        <v>1288130242</v>
      </c>
      <c r="AE41" s="11" t="s">
        <v>81</v>
      </c>
      <c r="AF41" s="39" t="s">
        <v>135</v>
      </c>
      <c r="AG41" s="30">
        <f t="shared" si="1"/>
        <v>0</v>
      </c>
    </row>
    <row r="42" spans="1:33" s="12" customFormat="1" ht="117.75" customHeight="1" x14ac:dyDescent="0.25">
      <c r="A42" s="1" t="s">
        <v>107</v>
      </c>
      <c r="B42" s="2"/>
      <c r="C42" s="2"/>
      <c r="D42" s="21"/>
      <c r="E42" s="17"/>
      <c r="F42" s="17"/>
      <c r="G42" s="22"/>
      <c r="H42" s="8"/>
      <c r="I42" s="2"/>
      <c r="J42" s="21"/>
      <c r="K42" s="8"/>
      <c r="L42" s="2">
        <v>29326974.097400002</v>
      </c>
      <c r="M42" s="21">
        <v>29326974.097400002</v>
      </c>
      <c r="N42" s="2"/>
      <c r="O42" s="21"/>
      <c r="P42" s="2">
        <v>400000</v>
      </c>
      <c r="Q42" s="21">
        <v>300000</v>
      </c>
      <c r="R42" s="8"/>
      <c r="S42" s="2">
        <v>158665727.47409999</v>
      </c>
      <c r="T42" s="21">
        <v>158665727.47409999</v>
      </c>
      <c r="U42" s="8"/>
      <c r="V42" s="2">
        <v>18357824</v>
      </c>
      <c r="W42" s="21">
        <v>18357824</v>
      </c>
      <c r="X42" s="8"/>
      <c r="Y42" s="2">
        <v>74181300</v>
      </c>
      <c r="Z42" s="21">
        <v>75770546</v>
      </c>
      <c r="AA42" s="8"/>
      <c r="AB42" s="2">
        <v>8057502.5800000001</v>
      </c>
      <c r="AC42" s="40" t="s">
        <v>136</v>
      </c>
      <c r="AD42" s="8"/>
      <c r="AE42" s="11"/>
      <c r="AF42" s="31" t="s">
        <v>98</v>
      </c>
      <c r="AG42" s="30">
        <f t="shared" si="1"/>
        <v>282421071.5715</v>
      </c>
    </row>
    <row r="43" spans="1:33" s="12" customFormat="1" ht="35.25" customHeight="1" x14ac:dyDescent="0.25">
      <c r="A43" s="1" t="s">
        <v>92</v>
      </c>
      <c r="B43" s="2"/>
      <c r="C43" s="2"/>
      <c r="D43" s="21"/>
      <c r="E43" s="17"/>
      <c r="F43" s="17"/>
      <c r="G43" s="22"/>
      <c r="H43" s="8"/>
      <c r="I43" s="2">
        <v>498120000</v>
      </c>
      <c r="J43" s="21">
        <v>520480000</v>
      </c>
      <c r="K43" s="8"/>
      <c r="L43" s="2">
        <v>245573187.84999999</v>
      </c>
      <c r="M43" s="21">
        <v>600035881.72659934</v>
      </c>
      <c r="N43" s="2">
        <v>119793000</v>
      </c>
      <c r="O43" s="21">
        <v>170000000</v>
      </c>
      <c r="P43" s="2"/>
      <c r="Q43" s="21"/>
      <c r="R43" s="8"/>
      <c r="S43" s="2">
        <v>2121485236.6399996</v>
      </c>
      <c r="T43" s="21">
        <v>2232532087.2399998</v>
      </c>
      <c r="U43" s="8"/>
      <c r="V43" s="2">
        <v>16456000</v>
      </c>
      <c r="W43" s="21">
        <v>70906000</v>
      </c>
      <c r="X43" s="8"/>
      <c r="Y43" s="2">
        <v>41909890.439999998</v>
      </c>
      <c r="Z43" s="21">
        <v>106329067.44</v>
      </c>
      <c r="AA43" s="8"/>
      <c r="AB43" s="2"/>
      <c r="AC43" s="21"/>
      <c r="AD43" s="8"/>
      <c r="AE43" s="11"/>
      <c r="AF43" s="31" t="s">
        <v>124</v>
      </c>
      <c r="AG43" s="30">
        <f t="shared" si="1"/>
        <v>3700283036.406599</v>
      </c>
    </row>
    <row r="44" spans="1:33" s="12" customFormat="1" ht="27.75" customHeight="1" x14ac:dyDescent="0.25">
      <c r="A44" s="1" t="s">
        <v>93</v>
      </c>
      <c r="B44" s="2"/>
      <c r="C44" s="2"/>
      <c r="D44" s="21"/>
      <c r="E44" s="17"/>
      <c r="F44" s="17"/>
      <c r="G44" s="22"/>
      <c r="H44" s="8"/>
      <c r="I44" s="2"/>
      <c r="J44" s="21"/>
      <c r="K44" s="8"/>
      <c r="L44" s="2">
        <v>92193247.835999891</v>
      </c>
      <c r="M44" s="21"/>
      <c r="N44" s="2">
        <v>52038000</v>
      </c>
      <c r="O44" s="21"/>
      <c r="P44" s="2">
        <v>15472926.000399999</v>
      </c>
      <c r="Q44" s="21"/>
      <c r="R44" s="8"/>
      <c r="S44" s="2">
        <v>13596708</v>
      </c>
      <c r="T44" s="21"/>
      <c r="U44" s="8"/>
      <c r="V44" s="2">
        <v>67245475</v>
      </c>
      <c r="W44" s="21"/>
      <c r="X44" s="8"/>
      <c r="Y44" s="2">
        <v>90414044.599999994</v>
      </c>
      <c r="Z44" s="21"/>
      <c r="AA44" s="8"/>
      <c r="AB44" s="2"/>
      <c r="AC44" s="21"/>
      <c r="AD44" s="8"/>
      <c r="AE44" s="11"/>
      <c r="AF44" s="39" t="s">
        <v>125</v>
      </c>
      <c r="AG44" s="30">
        <f t="shared" si="1"/>
        <v>0</v>
      </c>
    </row>
    <row r="45" spans="1:33" s="12" customFormat="1" ht="30" x14ac:dyDescent="0.25">
      <c r="A45" s="1" t="s">
        <v>108</v>
      </c>
      <c r="B45" s="2"/>
      <c r="C45" s="2"/>
      <c r="D45" s="21"/>
      <c r="E45" s="17"/>
      <c r="F45" s="17"/>
      <c r="G45" s="22"/>
      <c r="H45" s="8"/>
      <c r="I45" s="2"/>
      <c r="J45" s="21"/>
      <c r="K45" s="8"/>
      <c r="L45" s="2">
        <v>1593980</v>
      </c>
      <c r="M45" s="21">
        <v>116000</v>
      </c>
      <c r="N45" s="2">
        <v>1392000</v>
      </c>
      <c r="O45" s="21">
        <v>1392000</v>
      </c>
      <c r="P45" s="2"/>
      <c r="Q45" s="21"/>
      <c r="R45" s="8"/>
      <c r="S45" s="2"/>
      <c r="T45" s="21"/>
      <c r="U45" s="8"/>
      <c r="V45" s="2"/>
      <c r="W45" s="21"/>
      <c r="X45" s="8"/>
      <c r="Y45" s="2">
        <v>1640700</v>
      </c>
      <c r="Z45" s="21">
        <v>2158250</v>
      </c>
      <c r="AA45" s="8"/>
      <c r="AB45" s="2"/>
      <c r="AC45" s="21"/>
      <c r="AD45" s="8"/>
      <c r="AE45" s="11"/>
      <c r="AF45" s="31" t="s">
        <v>100</v>
      </c>
      <c r="AG45" s="30">
        <f t="shared" si="1"/>
        <v>3666250</v>
      </c>
    </row>
    <row r="46" spans="1:33" s="12" customFormat="1" ht="30" x14ac:dyDescent="0.25">
      <c r="A46" s="1" t="s">
        <v>109</v>
      </c>
      <c r="B46" s="2"/>
      <c r="C46" s="2"/>
      <c r="D46" s="21"/>
      <c r="E46" s="17"/>
      <c r="F46" s="17"/>
      <c r="G46" s="22"/>
      <c r="H46" s="8"/>
      <c r="I46" s="2"/>
      <c r="J46" s="21"/>
      <c r="K46" s="8"/>
      <c r="L46" s="2">
        <v>388513</v>
      </c>
      <c r="M46" s="21">
        <v>324513</v>
      </c>
      <c r="N46" s="2">
        <v>4956000</v>
      </c>
      <c r="O46" s="21">
        <v>4956000</v>
      </c>
      <c r="P46" s="2"/>
      <c r="Q46" s="21"/>
      <c r="R46" s="8"/>
      <c r="S46" s="2"/>
      <c r="T46" s="21"/>
      <c r="U46" s="8"/>
      <c r="V46" s="2"/>
      <c r="W46" s="21"/>
      <c r="X46" s="8"/>
      <c r="Y46" s="2">
        <v>7593200</v>
      </c>
      <c r="Z46" s="21">
        <v>7005200</v>
      </c>
      <c r="AA46" s="8"/>
      <c r="AB46" s="2"/>
      <c r="AC46" s="21"/>
      <c r="AD46" s="8"/>
      <c r="AE46" s="11"/>
      <c r="AF46" s="31" t="s">
        <v>101</v>
      </c>
      <c r="AG46" s="30">
        <f t="shared" si="1"/>
        <v>12285713</v>
      </c>
    </row>
    <row r="47" spans="1:33" s="12" customFormat="1" ht="105" x14ac:dyDescent="0.25">
      <c r="A47" s="1" t="s">
        <v>110</v>
      </c>
      <c r="B47" s="2"/>
      <c r="C47" s="2"/>
      <c r="D47" s="21"/>
      <c r="E47" s="17"/>
      <c r="F47" s="17"/>
      <c r="G47" s="22"/>
      <c r="H47" s="8"/>
      <c r="I47" s="2"/>
      <c r="J47" s="21"/>
      <c r="K47" s="8"/>
      <c r="L47" s="2">
        <v>542046.4166</v>
      </c>
      <c r="M47" s="21">
        <v>542046.4166</v>
      </c>
      <c r="N47" s="2"/>
      <c r="O47" s="21"/>
      <c r="P47" s="2">
        <v>209893</v>
      </c>
      <c r="Q47" s="21"/>
      <c r="R47" s="8"/>
      <c r="S47" s="2"/>
      <c r="T47" s="21">
        <v>6902000</v>
      </c>
      <c r="U47" s="8"/>
      <c r="V47" s="2"/>
      <c r="W47" s="21"/>
      <c r="X47" s="8"/>
      <c r="Y47" s="2">
        <v>8751000</v>
      </c>
      <c r="Z47" s="21">
        <v>8855000</v>
      </c>
      <c r="AA47" s="8"/>
      <c r="AB47" s="2">
        <v>486577.42</v>
      </c>
      <c r="AC47" s="40" t="s">
        <v>136</v>
      </c>
      <c r="AD47" s="8"/>
      <c r="AE47" s="11"/>
      <c r="AF47" s="31" t="s">
        <v>99</v>
      </c>
      <c r="AG47" s="30">
        <f t="shared" si="1"/>
        <v>16299046.4166</v>
      </c>
    </row>
    <row r="48" spans="1:33" s="12" customFormat="1" ht="30" x14ac:dyDescent="0.25">
      <c r="A48" s="1" t="s">
        <v>111</v>
      </c>
      <c r="B48" s="2"/>
      <c r="C48" s="2"/>
      <c r="D48" s="21"/>
      <c r="E48" s="17"/>
      <c r="F48" s="17"/>
      <c r="G48" s="22"/>
      <c r="H48" s="8"/>
      <c r="I48" s="2"/>
      <c r="J48" s="21"/>
      <c r="K48" s="8"/>
      <c r="L48" s="2">
        <v>6664000</v>
      </c>
      <c r="M48" s="21">
        <v>6664000</v>
      </c>
      <c r="N48" s="2"/>
      <c r="O48" s="21"/>
      <c r="P48" s="2"/>
      <c r="Q48" s="21"/>
      <c r="R48" s="8"/>
      <c r="S48" s="2"/>
      <c r="T48" s="21"/>
      <c r="U48" s="8"/>
      <c r="V48" s="2"/>
      <c r="W48" s="21"/>
      <c r="X48" s="8"/>
      <c r="Y48" s="2">
        <v>5340700</v>
      </c>
      <c r="Z48" s="21">
        <v>5441600</v>
      </c>
      <c r="AA48" s="8"/>
      <c r="AB48" s="2"/>
      <c r="AC48" s="21"/>
      <c r="AD48" s="8"/>
      <c r="AE48" s="11"/>
      <c r="AF48" s="31" t="s">
        <v>102</v>
      </c>
      <c r="AG48" s="30">
        <f t="shared" si="1"/>
        <v>12105600</v>
      </c>
    </row>
    <row r="49" spans="1:33" s="12" customFormat="1" ht="28.5" customHeight="1" x14ac:dyDescent="0.25">
      <c r="A49" s="1" t="s">
        <v>94</v>
      </c>
      <c r="B49" s="2"/>
      <c r="C49" s="2"/>
      <c r="D49" s="21"/>
      <c r="E49" s="17"/>
      <c r="F49" s="17"/>
      <c r="G49" s="22"/>
      <c r="H49" s="8"/>
      <c r="I49" s="2"/>
      <c r="J49" s="21"/>
      <c r="K49" s="8"/>
      <c r="L49" s="2"/>
      <c r="M49" s="21"/>
      <c r="N49" s="2"/>
      <c r="O49" s="21"/>
      <c r="P49" s="2"/>
      <c r="Q49" s="21"/>
      <c r="R49" s="8"/>
      <c r="S49" s="2">
        <v>25083662.52</v>
      </c>
      <c r="T49" s="21">
        <v>25083662.52</v>
      </c>
      <c r="U49" s="8"/>
      <c r="V49" s="2"/>
      <c r="W49" s="21"/>
      <c r="X49" s="8"/>
      <c r="Y49" s="2"/>
      <c r="Z49" s="21"/>
      <c r="AA49" s="8"/>
      <c r="AB49" s="2"/>
      <c r="AC49" s="21"/>
      <c r="AD49" s="8"/>
      <c r="AE49" s="11"/>
      <c r="AF49" s="31" t="s">
        <v>112</v>
      </c>
      <c r="AG49" s="30">
        <f t="shared" si="1"/>
        <v>25083662.52</v>
      </c>
    </row>
    <row r="50" spans="1:33" s="12" customFormat="1" ht="30" x14ac:dyDescent="0.25">
      <c r="A50" s="1" t="s">
        <v>95</v>
      </c>
      <c r="B50" s="2"/>
      <c r="C50" s="2"/>
      <c r="D50" s="21"/>
      <c r="E50" s="17"/>
      <c r="F50" s="17"/>
      <c r="G50" s="22"/>
      <c r="H50" s="8"/>
      <c r="I50" s="2"/>
      <c r="J50" s="21"/>
      <c r="K50" s="8"/>
      <c r="L50" s="2">
        <v>52237919</v>
      </c>
      <c r="M50" s="21">
        <v>52237919</v>
      </c>
      <c r="N50" s="2"/>
      <c r="O50" s="21"/>
      <c r="P50" s="2"/>
      <c r="Q50" s="21"/>
      <c r="R50" s="8"/>
      <c r="S50" s="2">
        <v>1156276228.2004001</v>
      </c>
      <c r="T50" s="21">
        <v>1144568299.2004001</v>
      </c>
      <c r="U50" s="8"/>
      <c r="V50" s="2"/>
      <c r="W50" s="21"/>
      <c r="X50" s="8"/>
      <c r="Y50" s="2"/>
      <c r="Z50" s="21"/>
      <c r="AA50" s="8"/>
      <c r="AB50" s="2"/>
      <c r="AC50" s="21"/>
      <c r="AD50" s="8"/>
      <c r="AE50" s="11"/>
      <c r="AF50" s="31" t="s">
        <v>104</v>
      </c>
      <c r="AG50" s="30">
        <f t="shared" si="1"/>
        <v>1196806218.2004001</v>
      </c>
    </row>
    <row r="51" spans="1:33" s="9" customFormat="1" ht="23.25" customHeight="1" x14ac:dyDescent="0.25">
      <c r="A51" s="15" t="s">
        <v>38</v>
      </c>
      <c r="B51" s="35">
        <f>SUM(B5:B41)</f>
        <v>410000000</v>
      </c>
      <c r="C51" s="34"/>
      <c r="D51" s="23"/>
      <c r="E51" s="35">
        <f>SUM(E5:E41)</f>
        <v>8195602909</v>
      </c>
      <c r="F51" s="34"/>
      <c r="G51" s="23"/>
      <c r="H51" s="41">
        <f>SUM(H5:H41)</f>
        <v>39075862660.004684</v>
      </c>
      <c r="I51" s="34">
        <f>SUM(I5:I50)</f>
        <v>45614928105.725021</v>
      </c>
      <c r="J51" s="23">
        <f>SUM(J5:J50)</f>
        <v>46785770439.648796</v>
      </c>
      <c r="K51" s="41">
        <f>SUM(K5:K41)</f>
        <v>10474842627.4202</v>
      </c>
      <c r="L51" s="34">
        <f t="shared" ref="L51:Q51" si="3">SUM(L5:L50)</f>
        <v>3494804225.8007941</v>
      </c>
      <c r="M51" s="23">
        <f t="shared" si="3"/>
        <v>3516161484.5975904</v>
      </c>
      <c r="N51" s="34">
        <f t="shared" si="3"/>
        <v>397883690.9623</v>
      </c>
      <c r="O51" s="23">
        <f t="shared" si="3"/>
        <v>397883690.9623</v>
      </c>
      <c r="P51" s="34">
        <f t="shared" si="3"/>
        <v>41157967.000399999</v>
      </c>
      <c r="Q51" s="23">
        <f t="shared" si="3"/>
        <v>38772895.000399999</v>
      </c>
      <c r="R51" s="41">
        <f>SUM(R5:R41)</f>
        <v>2447022523.331995</v>
      </c>
      <c r="S51" s="34">
        <f>SUM(S5:S50)</f>
        <v>11988035727.304895</v>
      </c>
      <c r="T51" s="23">
        <f>SUM(T5:T50)</f>
        <v>11122802254.314497</v>
      </c>
      <c r="U51" s="41">
        <f>SUM(U5:U41)</f>
        <v>619985237.20000005</v>
      </c>
      <c r="V51" s="34">
        <f>SUM(V5:V50)</f>
        <v>599343237.20000005</v>
      </c>
      <c r="W51" s="23">
        <f>SUM(W5:W50)</f>
        <v>599343237.20000005</v>
      </c>
      <c r="X51" s="41">
        <f>SUM(X5:X41)</f>
        <v>4720094781.3688898</v>
      </c>
      <c r="Y51" s="34">
        <f>SUM(Y5:Y50)</f>
        <v>2394006693.057003</v>
      </c>
      <c r="Z51" s="23">
        <f>SUM(Z5:Z50)</f>
        <v>2394006693.057003</v>
      </c>
      <c r="AA51" s="41">
        <f>SUM(AA5:AA41)</f>
        <v>3691860525</v>
      </c>
      <c r="AB51" s="34">
        <f>SUM(AB5:AB50)</f>
        <v>736396575.16000116</v>
      </c>
      <c r="AC51" s="23"/>
      <c r="AD51" s="41">
        <f>SUM(AD5:AD41)</f>
        <v>188631765620.88614</v>
      </c>
      <c r="AE51" s="7"/>
      <c r="AF51" s="36"/>
      <c r="AG51" s="37"/>
    </row>
    <row r="52" spans="1:33" x14ac:dyDescent="0.25">
      <c r="M52" s="32"/>
      <c r="AG52"/>
    </row>
    <row r="53" spans="1:33" s="18" customFormat="1" x14ac:dyDescent="0.25">
      <c r="M53" s="38"/>
    </row>
    <row r="54" spans="1:33" s="18" customFormat="1" x14ac:dyDescent="0.25">
      <c r="M54" s="38"/>
    </row>
    <row r="55" spans="1:33" s="18" customFormat="1" x14ac:dyDescent="0.25">
      <c r="M55" s="38"/>
    </row>
    <row r="56" spans="1:33" s="18" customFormat="1" x14ac:dyDescent="0.25">
      <c r="M56" s="38"/>
    </row>
    <row r="57" spans="1:33" s="18" customFormat="1" x14ac:dyDescent="0.25">
      <c r="M57" s="38"/>
    </row>
    <row r="58" spans="1:33" x14ac:dyDescent="0.25">
      <c r="H58" s="33"/>
      <c r="J58" s="18"/>
      <c r="K58" s="18"/>
      <c r="M58" s="32"/>
      <c r="AG58"/>
    </row>
    <row r="59" spans="1:33" x14ac:dyDescent="0.25">
      <c r="K59" s="33"/>
      <c r="M59" s="32"/>
      <c r="AG59"/>
    </row>
  </sheetData>
  <mergeCells count="1">
    <mergeCell ref="A3:AE3"/>
  </mergeCells>
  <pageMargins left="0.7" right="0.7" top="0.75" bottom="0.75" header="0.3" footer="0.3"/>
  <pageSetup orientation="portrait" horizontalDpi="4294967294" verticalDpi="144" r:id="rId1"/>
  <headerFooter>
    <oddFooter>&amp;C_x000D_&amp;1#&amp;"Calibri"&amp;10&amp;K000000 DOCUMENTO DE USO INTERNO</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1E3E3-CEE8-46FE-8635-0455A53DE23D}">
  <dimension ref="A1:M64"/>
  <sheetViews>
    <sheetView showGridLines="0" tabSelected="1" zoomScaleNormal="100" workbookViewId="0">
      <pane xSplit="1" ySplit="4" topLeftCell="B34" activePane="bottomRight" state="frozen"/>
      <selection pane="topRight" activeCell="B1" sqref="B1"/>
      <selection pane="bottomLeft" activeCell="A5" sqref="A5"/>
      <selection pane="bottomRight" activeCell="B38" sqref="B38"/>
    </sheetView>
  </sheetViews>
  <sheetFormatPr baseColWidth="10" defaultRowHeight="15.75" x14ac:dyDescent="0.25"/>
  <cols>
    <col min="1" max="1" width="32.85546875" style="93" customWidth="1"/>
    <col min="2" max="3" width="25.7109375" style="93" customWidth="1"/>
    <col min="4" max="4" width="21.5703125" style="93" customWidth="1"/>
    <col min="5" max="5" width="22.28515625" style="93" customWidth="1"/>
    <col min="6" max="6" width="17.28515625" style="93" customWidth="1"/>
    <col min="7" max="7" width="29" style="93" customWidth="1"/>
    <col min="8" max="8" width="21.7109375" style="93" customWidth="1"/>
    <col min="9" max="9" width="27.42578125" style="93" customWidth="1"/>
    <col min="10" max="10" width="20.28515625" style="93" customWidth="1"/>
    <col min="11" max="11" width="24.7109375" style="93" customWidth="1"/>
    <col min="12" max="12" width="22.28515625" style="93" customWidth="1"/>
    <col min="13" max="13" width="48" style="93" customWidth="1"/>
    <col min="14" max="16384" width="11.42578125" style="93"/>
  </cols>
  <sheetData>
    <row r="1" spans="1:13" x14ac:dyDescent="0.25">
      <c r="G1" s="94"/>
      <c r="H1" s="94"/>
    </row>
    <row r="2" spans="1:13" ht="16.5" thickBot="1" x14ac:dyDescent="0.3"/>
    <row r="3" spans="1:13" ht="131.25" customHeight="1" thickBot="1" x14ac:dyDescent="0.3">
      <c r="A3" s="112" t="s">
        <v>194</v>
      </c>
      <c r="B3" s="113"/>
      <c r="C3" s="113"/>
      <c r="D3" s="113"/>
      <c r="E3" s="113"/>
      <c r="F3" s="113"/>
      <c r="G3" s="113"/>
      <c r="H3" s="113"/>
      <c r="I3" s="113"/>
      <c r="J3" s="113"/>
      <c r="K3" s="113"/>
      <c r="L3" s="113"/>
      <c r="M3" s="114"/>
    </row>
    <row r="4" spans="1:13" s="95" customFormat="1" ht="157.5" customHeight="1" thickBot="1" x14ac:dyDescent="0.3">
      <c r="A4" s="98" t="s">
        <v>67</v>
      </c>
      <c r="B4" s="99" t="s">
        <v>195</v>
      </c>
      <c r="C4" s="100" t="s">
        <v>73</v>
      </c>
      <c r="D4" s="99" t="s">
        <v>120</v>
      </c>
      <c r="E4" s="99" t="s">
        <v>114</v>
      </c>
      <c r="F4" s="99" t="s">
        <v>115</v>
      </c>
      <c r="G4" s="99" t="s">
        <v>197</v>
      </c>
      <c r="H4" s="99" t="s">
        <v>198</v>
      </c>
      <c r="I4" s="99" t="s">
        <v>199</v>
      </c>
      <c r="J4" s="99" t="s">
        <v>200</v>
      </c>
      <c r="K4" s="99" t="s">
        <v>192</v>
      </c>
      <c r="L4" s="100" t="s">
        <v>196</v>
      </c>
      <c r="M4" s="101" t="s">
        <v>89</v>
      </c>
    </row>
    <row r="5" spans="1:13" s="12" customFormat="1" ht="39.75" customHeight="1" x14ac:dyDescent="0.25">
      <c r="A5" s="102" t="s">
        <v>8</v>
      </c>
      <c r="B5" s="103">
        <v>0</v>
      </c>
      <c r="C5" s="103">
        <v>0</v>
      </c>
      <c r="D5" s="103">
        <v>0</v>
      </c>
      <c r="E5" s="103">
        <v>2478000</v>
      </c>
      <c r="F5" s="103">
        <v>0</v>
      </c>
      <c r="G5" s="103">
        <v>55803632.835873008</v>
      </c>
      <c r="H5" s="103">
        <v>38188985.351357102</v>
      </c>
      <c r="I5" s="103">
        <v>9601951</v>
      </c>
      <c r="J5" s="103">
        <v>81341300</v>
      </c>
      <c r="K5" s="103">
        <v>0</v>
      </c>
      <c r="L5" s="105">
        <f>+SUM(B5:K5)</f>
        <v>187413869.18723011</v>
      </c>
      <c r="M5" s="104" t="s">
        <v>40</v>
      </c>
    </row>
    <row r="6" spans="1:13" s="12" customFormat="1" ht="30" x14ac:dyDescent="0.25">
      <c r="A6" s="83" t="s">
        <v>9</v>
      </c>
      <c r="B6" s="84">
        <v>0</v>
      </c>
      <c r="C6" s="84">
        <v>0</v>
      </c>
      <c r="D6" s="84">
        <v>301049700</v>
      </c>
      <c r="E6" s="84"/>
      <c r="F6" s="84">
        <v>100000</v>
      </c>
      <c r="G6" s="103">
        <v>64581862.390928939</v>
      </c>
      <c r="H6" s="103">
        <v>65950139.112000003</v>
      </c>
      <c r="I6" s="84">
        <v>0</v>
      </c>
      <c r="J6" s="84">
        <v>94304480</v>
      </c>
      <c r="K6" s="84">
        <v>0</v>
      </c>
      <c r="L6" s="105">
        <f t="shared" ref="L6:L50" si="0">+SUM(B6:K6)</f>
        <v>525986181.50292891</v>
      </c>
      <c r="M6" s="86" t="s">
        <v>41</v>
      </c>
    </row>
    <row r="7" spans="1:13" customFormat="1" ht="290.25" customHeight="1" x14ac:dyDescent="0.25">
      <c r="A7" s="87" t="s">
        <v>68</v>
      </c>
      <c r="B7" s="84">
        <v>0</v>
      </c>
      <c r="C7" s="84">
        <v>0</v>
      </c>
      <c r="D7" s="84">
        <v>24735790700.748795</v>
      </c>
      <c r="E7" s="84">
        <f>191968690.9623+115130243</f>
        <v>307098933.9623</v>
      </c>
      <c r="F7" s="84">
        <v>32684533.000399999</v>
      </c>
      <c r="G7" s="103">
        <v>1835451524.0206449</v>
      </c>
      <c r="H7" s="103">
        <v>5558656598.110095</v>
      </c>
      <c r="I7" s="84">
        <v>545352681</v>
      </c>
      <c r="J7" s="84">
        <v>1667357591</v>
      </c>
      <c r="K7" s="88">
        <f>1221700*4238.85</f>
        <v>5178603045</v>
      </c>
      <c r="L7" s="105">
        <f t="shared" si="0"/>
        <v>39860995606.842239</v>
      </c>
      <c r="M7" s="86" t="s">
        <v>97</v>
      </c>
    </row>
    <row r="8" spans="1:13" customFormat="1" ht="75" x14ac:dyDescent="0.25">
      <c r="A8" s="89" t="s">
        <v>69</v>
      </c>
      <c r="B8" s="84">
        <v>0</v>
      </c>
      <c r="C8" s="84">
        <v>0</v>
      </c>
      <c r="D8" s="84">
        <v>15339757030</v>
      </c>
      <c r="E8" s="84">
        <v>0</v>
      </c>
      <c r="F8" s="84">
        <v>0</v>
      </c>
      <c r="G8" s="103">
        <v>0</v>
      </c>
      <c r="H8" s="103">
        <v>0</v>
      </c>
      <c r="I8" s="84">
        <v>23043561</v>
      </c>
      <c r="J8" s="84">
        <v>57873182</v>
      </c>
      <c r="K8" s="84">
        <v>0</v>
      </c>
      <c r="L8" s="105">
        <f t="shared" si="0"/>
        <v>15420673773</v>
      </c>
      <c r="M8" s="86" t="s">
        <v>96</v>
      </c>
    </row>
    <row r="9" spans="1:13" s="12" customFormat="1" ht="30" x14ac:dyDescent="0.25">
      <c r="A9" s="83" t="s">
        <v>10</v>
      </c>
      <c r="B9" s="84">
        <v>0</v>
      </c>
      <c r="C9" s="84">
        <v>0</v>
      </c>
      <c r="D9" s="84">
        <v>0</v>
      </c>
      <c r="E9" s="84">
        <v>3777000</v>
      </c>
      <c r="F9" s="84">
        <v>200000</v>
      </c>
      <c r="G9" s="103">
        <v>88830707.844317332</v>
      </c>
      <c r="H9" s="103">
        <v>101184527.20735709</v>
      </c>
      <c r="I9" s="84">
        <v>0</v>
      </c>
      <c r="J9" s="84">
        <v>62105067</v>
      </c>
      <c r="K9" s="88">
        <v>0</v>
      </c>
      <c r="L9" s="105">
        <f t="shared" si="0"/>
        <v>256097302.05167443</v>
      </c>
      <c r="M9" s="86" t="s">
        <v>42</v>
      </c>
    </row>
    <row r="10" spans="1:13" s="12" customFormat="1" ht="45" x14ac:dyDescent="0.25">
      <c r="A10" s="83" t="s">
        <v>11</v>
      </c>
      <c r="B10" s="84">
        <v>0</v>
      </c>
      <c r="C10" s="84">
        <v>0</v>
      </c>
      <c r="D10" s="84">
        <v>0</v>
      </c>
      <c r="E10" s="84"/>
      <c r="F10" s="84"/>
      <c r="G10" s="103">
        <v>41763148.315527573</v>
      </c>
      <c r="H10" s="103">
        <v>83510425.946957096</v>
      </c>
      <c r="I10" s="84">
        <v>14253988</v>
      </c>
      <c r="J10" s="84">
        <v>57765201</v>
      </c>
      <c r="K10" s="84">
        <v>0</v>
      </c>
      <c r="L10" s="105">
        <f t="shared" si="0"/>
        <v>197292763.26248467</v>
      </c>
      <c r="M10" s="86" t="s">
        <v>43</v>
      </c>
    </row>
    <row r="11" spans="1:13" s="12" customFormat="1" ht="90" x14ac:dyDescent="0.25">
      <c r="A11" s="89" t="s">
        <v>12</v>
      </c>
      <c r="B11" s="84">
        <v>0</v>
      </c>
      <c r="C11" s="84">
        <v>0</v>
      </c>
      <c r="D11" s="84">
        <v>708211199.72000003</v>
      </c>
      <c r="E11" s="84">
        <v>4956000</v>
      </c>
      <c r="F11" s="84">
        <v>2206899</v>
      </c>
      <c r="G11" s="103">
        <v>79784594.726904437</v>
      </c>
      <c r="H11" s="103">
        <v>167604654.36000001</v>
      </c>
      <c r="I11" s="84">
        <v>0</v>
      </c>
      <c r="J11" s="84">
        <v>80619327</v>
      </c>
      <c r="K11" s="84">
        <v>0</v>
      </c>
      <c r="L11" s="105">
        <f t="shared" si="0"/>
        <v>1043382674.8069044</v>
      </c>
      <c r="M11" s="86" t="s">
        <v>103</v>
      </c>
    </row>
    <row r="12" spans="1:13" s="12" customFormat="1" ht="15" x14ac:dyDescent="0.25">
      <c r="A12" s="89" t="s">
        <v>13</v>
      </c>
      <c r="B12" s="84">
        <v>0</v>
      </c>
      <c r="C12" s="84">
        <v>0</v>
      </c>
      <c r="D12" s="84">
        <v>0</v>
      </c>
      <c r="E12" s="84">
        <v>0</v>
      </c>
      <c r="F12" s="84">
        <v>0</v>
      </c>
      <c r="G12" s="103">
        <v>0</v>
      </c>
      <c r="H12" s="103">
        <v>0</v>
      </c>
      <c r="I12" s="103">
        <v>0</v>
      </c>
      <c r="J12" s="103">
        <v>0</v>
      </c>
      <c r="K12" s="84">
        <v>0</v>
      </c>
      <c r="L12" s="105">
        <f t="shared" si="0"/>
        <v>0</v>
      </c>
      <c r="M12" s="85"/>
    </row>
    <row r="13" spans="1:13" s="12" customFormat="1" ht="15" x14ac:dyDescent="0.25">
      <c r="A13" s="89" t="s">
        <v>14</v>
      </c>
      <c r="B13" s="84">
        <v>0</v>
      </c>
      <c r="C13" s="84">
        <v>0</v>
      </c>
      <c r="D13" s="84">
        <v>0</v>
      </c>
      <c r="E13" s="84">
        <v>0</v>
      </c>
      <c r="F13" s="84">
        <v>0</v>
      </c>
      <c r="G13" s="103">
        <v>0</v>
      </c>
      <c r="H13" s="103">
        <v>0</v>
      </c>
      <c r="I13" s="103">
        <v>0</v>
      </c>
      <c r="J13" s="103">
        <v>0</v>
      </c>
      <c r="K13" s="84">
        <v>0</v>
      </c>
      <c r="L13" s="105">
        <f t="shared" si="0"/>
        <v>0</v>
      </c>
      <c r="M13" s="85"/>
    </row>
    <row r="14" spans="1:13" s="12" customFormat="1" ht="15" x14ac:dyDescent="0.25">
      <c r="A14" s="89" t="s">
        <v>15</v>
      </c>
      <c r="B14" s="84">
        <v>0</v>
      </c>
      <c r="C14" s="84">
        <v>0</v>
      </c>
      <c r="D14" s="84">
        <v>0</v>
      </c>
      <c r="E14" s="84">
        <v>0</v>
      </c>
      <c r="F14" s="84">
        <v>0</v>
      </c>
      <c r="G14" s="103">
        <v>0</v>
      </c>
      <c r="H14" s="103">
        <v>0</v>
      </c>
      <c r="I14" s="103">
        <v>0</v>
      </c>
      <c r="J14" s="103">
        <v>0</v>
      </c>
      <c r="K14" s="84">
        <v>0</v>
      </c>
      <c r="L14" s="105">
        <f t="shared" si="0"/>
        <v>0</v>
      </c>
      <c r="M14" s="85"/>
    </row>
    <row r="15" spans="1:13" s="12" customFormat="1" ht="30.75" customHeight="1" x14ac:dyDescent="0.25">
      <c r="A15" s="89" t="s">
        <v>16</v>
      </c>
      <c r="B15" s="84">
        <v>0</v>
      </c>
      <c r="C15" s="84">
        <v>0</v>
      </c>
      <c r="D15" s="84">
        <v>0</v>
      </c>
      <c r="E15" s="84">
        <v>0</v>
      </c>
      <c r="F15" s="84">
        <v>0</v>
      </c>
      <c r="G15" s="103">
        <v>44964274.477457322</v>
      </c>
      <c r="H15" s="103">
        <v>71644802.2913571</v>
      </c>
      <c r="I15" s="84">
        <v>26839003</v>
      </c>
      <c r="J15" s="84">
        <v>47882568</v>
      </c>
      <c r="K15" s="84">
        <v>0</v>
      </c>
      <c r="L15" s="105">
        <f t="shared" si="0"/>
        <v>191330647.76881441</v>
      </c>
      <c r="M15" s="85" t="s">
        <v>137</v>
      </c>
    </row>
    <row r="16" spans="1:13" s="12" customFormat="1" ht="30" x14ac:dyDescent="0.25">
      <c r="A16" s="83" t="s">
        <v>17</v>
      </c>
      <c r="B16" s="84">
        <v>0</v>
      </c>
      <c r="C16" s="84">
        <v>0</v>
      </c>
      <c r="D16" s="84">
        <v>263072325.5</v>
      </c>
      <c r="E16" s="84"/>
      <c r="F16" s="84">
        <v>100000</v>
      </c>
      <c r="G16" s="103">
        <v>30746323.499619003</v>
      </c>
      <c r="H16" s="103">
        <v>93132300.323357105</v>
      </c>
      <c r="I16" s="84"/>
      <c r="J16" s="84">
        <v>28633053</v>
      </c>
      <c r="K16" s="88">
        <f>600*4238.85</f>
        <v>2543310</v>
      </c>
      <c r="L16" s="105">
        <f t="shared" si="0"/>
        <v>418227312.32297611</v>
      </c>
      <c r="M16" s="86" t="s">
        <v>48</v>
      </c>
    </row>
    <row r="17" spans="1:13" s="12" customFormat="1" ht="39.75" customHeight="1" x14ac:dyDescent="0.25">
      <c r="A17" s="83" t="s">
        <v>18</v>
      </c>
      <c r="B17" s="84">
        <v>0</v>
      </c>
      <c r="C17" s="84">
        <v>0</v>
      </c>
      <c r="D17" s="84"/>
      <c r="E17" s="84"/>
      <c r="F17" s="84"/>
      <c r="G17" s="103">
        <v>34803361.498222202</v>
      </c>
      <c r="H17" s="103">
        <v>46958512.793357097</v>
      </c>
      <c r="I17" s="84">
        <v>3049883</v>
      </c>
      <c r="J17" s="84">
        <v>22075244</v>
      </c>
      <c r="K17" s="84">
        <v>0</v>
      </c>
      <c r="L17" s="105">
        <f t="shared" si="0"/>
        <v>106887001.29157931</v>
      </c>
      <c r="M17" s="85" t="s">
        <v>105</v>
      </c>
    </row>
    <row r="18" spans="1:13" s="12" customFormat="1" ht="15" x14ac:dyDescent="0.25">
      <c r="A18" s="83" t="s">
        <v>19</v>
      </c>
      <c r="B18" s="84">
        <v>0</v>
      </c>
      <c r="C18" s="84">
        <v>0</v>
      </c>
      <c r="D18" s="84">
        <v>233275750</v>
      </c>
      <c r="E18" s="84">
        <v>0</v>
      </c>
      <c r="F18" s="84">
        <v>100000</v>
      </c>
      <c r="G18" s="103">
        <v>54320020.493793599</v>
      </c>
      <c r="H18" s="103">
        <v>95653032.407357097</v>
      </c>
      <c r="I18" s="84"/>
      <c r="J18" s="84">
        <v>27712830</v>
      </c>
      <c r="K18" s="84">
        <v>0</v>
      </c>
      <c r="L18" s="105">
        <f t="shared" si="0"/>
        <v>411061632.9011507</v>
      </c>
      <c r="M18" s="86" t="s">
        <v>138</v>
      </c>
    </row>
    <row r="19" spans="1:13" s="12" customFormat="1" ht="45" x14ac:dyDescent="0.25">
      <c r="A19" s="89" t="s">
        <v>20</v>
      </c>
      <c r="B19" s="84">
        <v>0</v>
      </c>
      <c r="C19" s="84">
        <v>0</v>
      </c>
      <c r="D19" s="84">
        <v>311990636.17999989</v>
      </c>
      <c r="E19" s="84">
        <v>0</v>
      </c>
      <c r="F19" s="84">
        <v>100000</v>
      </c>
      <c r="G19" s="103">
        <v>31602645.257968202</v>
      </c>
      <c r="H19" s="103">
        <v>102096857.8012071</v>
      </c>
      <c r="I19" s="84"/>
      <c r="J19" s="84">
        <v>18424398</v>
      </c>
      <c r="K19" s="84">
        <v>0</v>
      </c>
      <c r="L19" s="105">
        <f t="shared" si="0"/>
        <v>464214537.2391752</v>
      </c>
      <c r="M19" s="86" t="s">
        <v>51</v>
      </c>
    </row>
    <row r="20" spans="1:13" s="12" customFormat="1" ht="28.5" customHeight="1" x14ac:dyDescent="0.25">
      <c r="A20" s="89" t="s">
        <v>21</v>
      </c>
      <c r="B20" s="84">
        <v>0</v>
      </c>
      <c r="C20" s="84">
        <v>0</v>
      </c>
      <c r="D20" s="84">
        <v>1779668940</v>
      </c>
      <c r="E20" s="84">
        <v>4427000</v>
      </c>
      <c r="F20" s="84">
        <v>2381463</v>
      </c>
      <c r="G20" s="103">
        <v>417557073.00609875</v>
      </c>
      <c r="H20" s="103">
        <v>315537207.28920001</v>
      </c>
      <c r="I20" s="84">
        <v>71122849</v>
      </c>
      <c r="J20" s="84">
        <v>279887964</v>
      </c>
      <c r="K20" s="84">
        <v>0</v>
      </c>
      <c r="L20" s="105">
        <f t="shared" si="0"/>
        <v>2870582496.2952986</v>
      </c>
      <c r="M20" s="85" t="s">
        <v>52</v>
      </c>
    </row>
    <row r="21" spans="1:13" s="12" customFormat="1" ht="28.5" customHeight="1" x14ac:dyDescent="0.25">
      <c r="A21" s="89" t="s">
        <v>22</v>
      </c>
      <c r="B21" s="84">
        <v>0</v>
      </c>
      <c r="C21" s="84">
        <v>0</v>
      </c>
      <c r="D21" s="84">
        <v>0</v>
      </c>
      <c r="E21" s="84">
        <v>0</v>
      </c>
      <c r="F21" s="84">
        <v>0</v>
      </c>
      <c r="G21" s="103">
        <v>0</v>
      </c>
      <c r="H21" s="103">
        <v>0</v>
      </c>
      <c r="I21" s="84"/>
      <c r="J21" s="84"/>
      <c r="K21" s="84">
        <v>0</v>
      </c>
      <c r="L21" s="105">
        <f t="shared" si="0"/>
        <v>0</v>
      </c>
      <c r="M21" s="85"/>
    </row>
    <row r="22" spans="1:13" s="12" customFormat="1" ht="26.25" customHeight="1" x14ac:dyDescent="0.25">
      <c r="A22" s="89" t="s">
        <v>24</v>
      </c>
      <c r="B22" s="84">
        <v>0</v>
      </c>
      <c r="C22" s="84">
        <v>0</v>
      </c>
      <c r="D22" s="84">
        <v>0</v>
      </c>
      <c r="E22" s="84">
        <v>0</v>
      </c>
      <c r="F22" s="84">
        <v>0</v>
      </c>
      <c r="G22" s="103">
        <v>0</v>
      </c>
      <c r="H22" s="103">
        <v>0</v>
      </c>
      <c r="I22" s="84"/>
      <c r="J22" s="84"/>
      <c r="K22" s="84">
        <v>0</v>
      </c>
      <c r="L22" s="105">
        <f t="shared" si="0"/>
        <v>0</v>
      </c>
      <c r="M22" s="85"/>
    </row>
    <row r="23" spans="1:13" s="12" customFormat="1" ht="23.45" customHeight="1" x14ac:dyDescent="0.25">
      <c r="A23" s="89" t="s">
        <v>23</v>
      </c>
      <c r="B23" s="84">
        <v>0</v>
      </c>
      <c r="C23" s="84">
        <v>0</v>
      </c>
      <c r="D23" s="84">
        <v>0</v>
      </c>
      <c r="E23" s="84">
        <v>0</v>
      </c>
      <c r="F23" s="84">
        <v>0</v>
      </c>
      <c r="G23" s="103">
        <v>29540542.629000001</v>
      </c>
      <c r="H23" s="103">
        <v>859939745.1370362</v>
      </c>
      <c r="I23" s="84"/>
      <c r="J23" s="84"/>
      <c r="K23" s="84">
        <v>0</v>
      </c>
      <c r="L23" s="105">
        <f t="shared" si="0"/>
        <v>889480287.76603615</v>
      </c>
      <c r="M23" s="85" t="s">
        <v>139</v>
      </c>
    </row>
    <row r="24" spans="1:13" s="12" customFormat="1" ht="30.75" customHeight="1" x14ac:dyDescent="0.25">
      <c r="A24" s="89" t="s">
        <v>25</v>
      </c>
      <c r="B24" s="84">
        <v>0</v>
      </c>
      <c r="C24" s="84">
        <v>0</v>
      </c>
      <c r="D24" s="84">
        <v>0</v>
      </c>
      <c r="E24" s="84">
        <v>0</v>
      </c>
      <c r="F24" s="84">
        <v>0</v>
      </c>
      <c r="G24" s="103">
        <v>28305452.080222201</v>
      </c>
      <c r="H24" s="103">
        <v>53108103.617357098</v>
      </c>
      <c r="I24" s="84">
        <v>6102559</v>
      </c>
      <c r="J24" s="84">
        <v>28177969</v>
      </c>
      <c r="K24" s="84">
        <v>0</v>
      </c>
      <c r="L24" s="105">
        <f t="shared" si="0"/>
        <v>115694083.69757929</v>
      </c>
      <c r="M24" s="86" t="s">
        <v>132</v>
      </c>
    </row>
    <row r="25" spans="1:13" s="12" customFormat="1" ht="28.5" customHeight="1" x14ac:dyDescent="0.25">
      <c r="A25" s="89" t="s">
        <v>26</v>
      </c>
      <c r="B25" s="84">
        <v>0</v>
      </c>
      <c r="C25" s="84">
        <v>0</v>
      </c>
      <c r="D25" s="84"/>
      <c r="E25" s="84">
        <v>2478000</v>
      </c>
      <c r="F25" s="84">
        <v>100000</v>
      </c>
      <c r="G25" s="103">
        <v>25274048.014339801</v>
      </c>
      <c r="H25" s="103">
        <v>94606513.583357096</v>
      </c>
      <c r="I25" s="84">
        <v>6102559</v>
      </c>
      <c r="J25" s="84">
        <v>19513575</v>
      </c>
      <c r="K25" s="84">
        <v>0</v>
      </c>
      <c r="L25" s="105">
        <f t="shared" si="0"/>
        <v>148074695.5976969</v>
      </c>
      <c r="M25" s="86" t="s">
        <v>55</v>
      </c>
    </row>
    <row r="26" spans="1:13" s="12" customFormat="1" ht="114.75" customHeight="1" x14ac:dyDescent="0.25">
      <c r="A26" s="89" t="s">
        <v>27</v>
      </c>
      <c r="B26" s="84">
        <v>0</v>
      </c>
      <c r="C26" s="84">
        <v>0</v>
      </c>
      <c r="D26" s="84">
        <v>0</v>
      </c>
      <c r="E26" s="84">
        <v>0</v>
      </c>
      <c r="F26" s="84">
        <v>100000</v>
      </c>
      <c r="G26" s="103">
        <v>44810100.39561896</v>
      </c>
      <c r="H26" s="103">
        <v>81603406.583357096</v>
      </c>
      <c r="I26" s="84">
        <v>40682192</v>
      </c>
      <c r="J26" s="84">
        <v>43329411</v>
      </c>
      <c r="K26" s="88">
        <f>1100*4238.85</f>
        <v>4662735</v>
      </c>
      <c r="L26" s="105">
        <f t="shared" si="0"/>
        <v>215187844.97897607</v>
      </c>
      <c r="M26" s="86" t="s">
        <v>56</v>
      </c>
    </row>
    <row r="27" spans="1:13" s="12" customFormat="1" ht="45" x14ac:dyDescent="0.25">
      <c r="A27" s="83" t="s">
        <v>28</v>
      </c>
      <c r="B27" s="84">
        <v>0</v>
      </c>
      <c r="C27" s="84">
        <v>0</v>
      </c>
      <c r="D27" s="84">
        <v>447739200</v>
      </c>
      <c r="E27" s="84">
        <v>0</v>
      </c>
      <c r="F27" s="84">
        <v>100000</v>
      </c>
      <c r="G27" s="103">
        <v>33510829.721444402</v>
      </c>
      <c r="H27" s="103">
        <v>110311136.2313571</v>
      </c>
      <c r="I27" s="84">
        <v>10561166</v>
      </c>
      <c r="J27" s="84">
        <v>73282798</v>
      </c>
      <c r="K27" s="84">
        <v>0</v>
      </c>
      <c r="L27" s="105">
        <f t="shared" si="0"/>
        <v>675505129.95280147</v>
      </c>
      <c r="M27" s="86" t="s">
        <v>133</v>
      </c>
    </row>
    <row r="28" spans="1:13" s="12" customFormat="1" ht="29.25" customHeight="1" x14ac:dyDescent="0.25">
      <c r="A28" s="83" t="s">
        <v>29</v>
      </c>
      <c r="B28" s="84">
        <v>0</v>
      </c>
      <c r="C28" s="84">
        <v>0</v>
      </c>
      <c r="D28" s="84">
        <v>0</v>
      </c>
      <c r="E28" s="84">
        <v>0</v>
      </c>
      <c r="F28" s="84">
        <v>100000</v>
      </c>
      <c r="G28" s="103">
        <v>38757955.0617714</v>
      </c>
      <c r="H28" s="103">
        <v>96654045.586714193</v>
      </c>
      <c r="I28" s="84"/>
      <c r="J28" s="84">
        <v>28368472</v>
      </c>
      <c r="K28" s="84">
        <v>0</v>
      </c>
      <c r="L28" s="105">
        <f t="shared" si="0"/>
        <v>163880472.6484856</v>
      </c>
      <c r="M28" s="86" t="s">
        <v>134</v>
      </c>
    </row>
    <row r="29" spans="1:13" s="12" customFormat="1" ht="30.75" customHeight="1" x14ac:dyDescent="0.25">
      <c r="A29" s="83" t="s">
        <v>30</v>
      </c>
      <c r="B29" s="84">
        <v>0</v>
      </c>
      <c r="C29" s="84">
        <v>0</v>
      </c>
      <c r="D29" s="84">
        <v>0</v>
      </c>
      <c r="E29" s="84">
        <v>1299000</v>
      </c>
      <c r="F29" s="84">
        <v>0</v>
      </c>
      <c r="G29" s="103">
        <v>18532931.500746001</v>
      </c>
      <c r="H29" s="103">
        <v>110182912.4993571</v>
      </c>
      <c r="I29" s="84"/>
      <c r="J29" s="84">
        <v>29407707</v>
      </c>
      <c r="K29" s="84">
        <v>0</v>
      </c>
      <c r="L29" s="105">
        <f t="shared" si="0"/>
        <v>159422551.00010312</v>
      </c>
      <c r="M29" s="85" t="s">
        <v>126</v>
      </c>
    </row>
    <row r="30" spans="1:13" s="12" customFormat="1" ht="45" x14ac:dyDescent="0.25">
      <c r="A30" s="83" t="s">
        <v>31</v>
      </c>
      <c r="B30" s="84">
        <v>0</v>
      </c>
      <c r="C30" s="84">
        <v>0</v>
      </c>
      <c r="D30" s="84">
        <v>168259296</v>
      </c>
      <c r="E30" s="84">
        <v>0</v>
      </c>
      <c r="F30" s="84">
        <v>0</v>
      </c>
      <c r="G30" s="103">
        <v>24463730.352578402</v>
      </c>
      <c r="H30" s="103">
        <v>60455346.533357099</v>
      </c>
      <c r="I30" s="84">
        <v>6780311</v>
      </c>
      <c r="J30" s="84">
        <v>22997398</v>
      </c>
      <c r="K30" s="84">
        <v>0</v>
      </c>
      <c r="L30" s="105">
        <f t="shared" si="0"/>
        <v>282956081.88593549</v>
      </c>
      <c r="M30" s="86" t="s">
        <v>127</v>
      </c>
    </row>
    <row r="31" spans="1:13" s="12" customFormat="1" ht="28.5" customHeight="1" x14ac:dyDescent="0.25">
      <c r="A31" s="83" t="s">
        <v>32</v>
      </c>
      <c r="B31" s="84">
        <v>0</v>
      </c>
      <c r="C31" s="84">
        <v>0</v>
      </c>
      <c r="D31" s="84">
        <v>253798681.5</v>
      </c>
      <c r="E31" s="84">
        <v>2478000</v>
      </c>
      <c r="F31" s="84">
        <v>0</v>
      </c>
      <c r="G31" s="103">
        <v>45694525.005136803</v>
      </c>
      <c r="H31" s="103">
        <v>65036322.920357101</v>
      </c>
      <c r="I31" s="84">
        <v>44422150</v>
      </c>
      <c r="J31" s="84">
        <v>16459200</v>
      </c>
      <c r="K31" s="84">
        <v>0</v>
      </c>
      <c r="L31" s="105">
        <f t="shared" si="0"/>
        <v>427888879.4254939</v>
      </c>
      <c r="M31" s="86" t="s">
        <v>128</v>
      </c>
    </row>
    <row r="32" spans="1:13" s="12" customFormat="1" ht="30" customHeight="1" x14ac:dyDescent="0.25">
      <c r="A32" s="89" t="s">
        <v>34</v>
      </c>
      <c r="B32" s="84">
        <v>0</v>
      </c>
      <c r="C32" s="84">
        <v>0</v>
      </c>
      <c r="D32" s="84">
        <v>0</v>
      </c>
      <c r="E32" s="84">
        <v>0</v>
      </c>
      <c r="F32" s="84">
        <v>0</v>
      </c>
      <c r="G32" s="103">
        <v>28004606.080222201</v>
      </c>
      <c r="H32" s="103">
        <v>52023824.0963571</v>
      </c>
      <c r="I32" s="84">
        <v>0</v>
      </c>
      <c r="J32" s="84">
        <v>32947980</v>
      </c>
      <c r="K32" s="84">
        <v>0</v>
      </c>
      <c r="L32" s="105">
        <f t="shared" si="0"/>
        <v>112976410.1765793</v>
      </c>
      <c r="M32" s="86" t="s">
        <v>129</v>
      </c>
    </row>
    <row r="33" spans="1:13" s="12" customFormat="1" ht="30" x14ac:dyDescent="0.25">
      <c r="A33" s="83" t="s">
        <v>35</v>
      </c>
      <c r="B33" s="84">
        <v>0</v>
      </c>
      <c r="C33" s="84">
        <v>0</v>
      </c>
      <c r="D33" s="84">
        <v>469055999.99999994</v>
      </c>
      <c r="E33" s="84">
        <v>7674000</v>
      </c>
      <c r="F33" s="84">
        <v>100000</v>
      </c>
      <c r="G33" s="103">
        <v>18318891.446793601</v>
      </c>
      <c r="H33" s="103">
        <v>81509533.583357096</v>
      </c>
      <c r="I33" s="84">
        <v>0</v>
      </c>
      <c r="J33" s="84">
        <v>23835019</v>
      </c>
      <c r="K33" s="88">
        <f>1100*4238.85</f>
        <v>4662735</v>
      </c>
      <c r="L33" s="105">
        <f t="shared" si="0"/>
        <v>605156179.03015065</v>
      </c>
      <c r="M33" s="86" t="s">
        <v>130</v>
      </c>
    </row>
    <row r="34" spans="1:13" s="12" customFormat="1" ht="106.5" customHeight="1" x14ac:dyDescent="0.25">
      <c r="A34" s="83" t="s">
        <v>36</v>
      </c>
      <c r="B34" s="84">
        <v>0</v>
      </c>
      <c r="C34" s="84">
        <v>0</v>
      </c>
      <c r="D34" s="84">
        <v>0</v>
      </c>
      <c r="E34" s="84">
        <v>0</v>
      </c>
      <c r="F34" s="84">
        <v>100000</v>
      </c>
      <c r="G34" s="103">
        <v>52097792.855479799</v>
      </c>
      <c r="H34" s="103">
        <v>89788797.407357097</v>
      </c>
      <c r="I34" s="84">
        <v>0</v>
      </c>
      <c r="J34" s="84">
        <v>33479514</v>
      </c>
      <c r="K34" s="88">
        <f>150*4238.85</f>
        <v>635827.5</v>
      </c>
      <c r="L34" s="105">
        <f t="shared" si="0"/>
        <v>176101931.7628369</v>
      </c>
      <c r="M34" s="86" t="s">
        <v>131</v>
      </c>
    </row>
    <row r="35" spans="1:13" s="12" customFormat="1" ht="27.75" customHeight="1" x14ac:dyDescent="0.25">
      <c r="A35" s="83" t="s">
        <v>37</v>
      </c>
      <c r="B35" s="84">
        <v>0</v>
      </c>
      <c r="C35" s="84">
        <v>0</v>
      </c>
      <c r="D35" s="84">
        <v>1239156180.0000002</v>
      </c>
      <c r="E35" s="84">
        <v>0</v>
      </c>
      <c r="F35" s="84">
        <v>0</v>
      </c>
      <c r="G35" s="103">
        <v>29719330.543047599</v>
      </c>
      <c r="H35" s="103">
        <v>49424359.709357098</v>
      </c>
      <c r="I35" s="84">
        <v>0</v>
      </c>
      <c r="J35" s="84">
        <v>32639144</v>
      </c>
      <c r="K35" s="84">
        <v>0</v>
      </c>
      <c r="L35" s="105">
        <f t="shared" si="0"/>
        <v>1350939014.2524049</v>
      </c>
      <c r="M35" s="86" t="s">
        <v>140</v>
      </c>
    </row>
    <row r="36" spans="1:13" s="12" customFormat="1" ht="42" customHeight="1" x14ac:dyDescent="0.25">
      <c r="A36" s="89" t="s">
        <v>33</v>
      </c>
      <c r="B36" s="84">
        <v>0</v>
      </c>
      <c r="C36" s="84">
        <v>0</v>
      </c>
      <c r="D36" s="77">
        <v>14464800</v>
      </c>
      <c r="E36" s="84">
        <v>0</v>
      </c>
      <c r="F36" s="84">
        <v>0</v>
      </c>
      <c r="G36" s="103">
        <v>0</v>
      </c>
      <c r="H36" s="103">
        <v>0</v>
      </c>
      <c r="I36" s="84">
        <v>0</v>
      </c>
      <c r="J36" s="84">
        <v>0</v>
      </c>
      <c r="K36" s="84">
        <v>0</v>
      </c>
      <c r="L36" s="105">
        <f t="shared" si="0"/>
        <v>14464800</v>
      </c>
      <c r="M36" s="86" t="s">
        <v>106</v>
      </c>
    </row>
    <row r="37" spans="1:13" s="12" customFormat="1" ht="15" x14ac:dyDescent="0.25">
      <c r="A37" s="106" t="s">
        <v>75</v>
      </c>
      <c r="B37" s="84">
        <v>0</v>
      </c>
      <c r="C37" s="84">
        <v>3462163488</v>
      </c>
      <c r="D37" s="84">
        <v>0</v>
      </c>
      <c r="E37" s="84">
        <v>0</v>
      </c>
      <c r="F37" s="84">
        <v>0</v>
      </c>
      <c r="G37" s="103">
        <v>0</v>
      </c>
      <c r="H37" s="103">
        <v>0</v>
      </c>
      <c r="I37" s="84">
        <v>0</v>
      </c>
      <c r="J37" s="84">
        <v>0</v>
      </c>
      <c r="K37" s="84">
        <v>0</v>
      </c>
      <c r="L37" s="105">
        <f t="shared" si="0"/>
        <v>3462163488</v>
      </c>
      <c r="M37" s="107" t="s">
        <v>167</v>
      </c>
    </row>
    <row r="38" spans="1:13" s="12" customFormat="1" ht="15" x14ac:dyDescent="0.25">
      <c r="A38" s="106" t="s">
        <v>76</v>
      </c>
      <c r="B38" s="84">
        <v>0</v>
      </c>
      <c r="C38" s="84">
        <v>2270031068</v>
      </c>
      <c r="D38" s="84">
        <v>0</v>
      </c>
      <c r="E38" s="84">
        <v>0</v>
      </c>
      <c r="F38" s="84">
        <v>0</v>
      </c>
      <c r="G38" s="103">
        <v>0</v>
      </c>
      <c r="H38" s="103">
        <v>0</v>
      </c>
      <c r="I38" s="84">
        <v>0</v>
      </c>
      <c r="J38" s="84">
        <v>0</v>
      </c>
      <c r="K38" s="84">
        <v>0</v>
      </c>
      <c r="L38" s="105">
        <f t="shared" si="0"/>
        <v>2270031068</v>
      </c>
      <c r="M38" s="107" t="s">
        <v>169</v>
      </c>
    </row>
    <row r="39" spans="1:13" s="12" customFormat="1" ht="45" x14ac:dyDescent="0.25">
      <c r="A39" s="106" t="s">
        <v>79</v>
      </c>
      <c r="B39" s="84">
        <v>0</v>
      </c>
      <c r="C39" s="84">
        <v>1175278111</v>
      </c>
      <c r="D39" s="84">
        <v>0</v>
      </c>
      <c r="E39" s="84">
        <v>0</v>
      </c>
      <c r="F39" s="84">
        <v>0</v>
      </c>
      <c r="G39" s="103">
        <v>0</v>
      </c>
      <c r="H39" s="103">
        <v>0</v>
      </c>
      <c r="I39" s="84">
        <v>0</v>
      </c>
      <c r="J39" s="84">
        <v>0</v>
      </c>
      <c r="K39" s="84">
        <v>0</v>
      </c>
      <c r="L39" s="105">
        <f t="shared" si="0"/>
        <v>1175278111</v>
      </c>
      <c r="M39" s="107" t="s">
        <v>201</v>
      </c>
    </row>
    <row r="40" spans="1:13" s="12" customFormat="1" ht="15" x14ac:dyDescent="0.25">
      <c r="A40" s="106" t="s">
        <v>80</v>
      </c>
      <c r="B40" s="84">
        <v>0</v>
      </c>
      <c r="C40" s="84">
        <v>1288130242</v>
      </c>
      <c r="D40" s="84">
        <v>0</v>
      </c>
      <c r="E40" s="84">
        <v>0</v>
      </c>
      <c r="F40" s="84">
        <v>0</v>
      </c>
      <c r="G40" s="103">
        <v>0</v>
      </c>
      <c r="H40" s="103">
        <v>0</v>
      </c>
      <c r="I40" s="84">
        <v>0</v>
      </c>
      <c r="J40" s="84">
        <v>0</v>
      </c>
      <c r="K40" s="84">
        <v>0</v>
      </c>
      <c r="L40" s="105">
        <f t="shared" si="0"/>
        <v>1288130242</v>
      </c>
      <c r="M40" s="107" t="s">
        <v>202</v>
      </c>
    </row>
    <row r="41" spans="1:13" s="12" customFormat="1" ht="117.75" customHeight="1" x14ac:dyDescent="0.25">
      <c r="A41" s="89" t="s">
        <v>107</v>
      </c>
      <c r="B41" s="84">
        <v>0</v>
      </c>
      <c r="C41" s="84">
        <v>0</v>
      </c>
      <c r="D41" s="84">
        <v>0</v>
      </c>
      <c r="E41" s="84">
        <v>0</v>
      </c>
      <c r="F41" s="84">
        <v>300000</v>
      </c>
      <c r="G41" s="103">
        <v>33168807.704159401</v>
      </c>
      <c r="H41" s="103">
        <v>179450937.7732071</v>
      </c>
      <c r="I41" s="84">
        <v>0</v>
      </c>
      <c r="J41" s="84">
        <v>0</v>
      </c>
      <c r="K41" s="88">
        <v>0</v>
      </c>
      <c r="L41" s="105">
        <f t="shared" si="0"/>
        <v>212919745.47736651</v>
      </c>
      <c r="M41" s="86" t="s">
        <v>98</v>
      </c>
    </row>
    <row r="42" spans="1:13" s="12" customFormat="1" ht="35.25" customHeight="1" x14ac:dyDescent="0.25">
      <c r="A42" s="89" t="s">
        <v>92</v>
      </c>
      <c r="B42" s="84">
        <v>0</v>
      </c>
      <c r="C42" s="84">
        <v>0</v>
      </c>
      <c r="D42" s="84">
        <v>520480000</v>
      </c>
      <c r="E42" s="84">
        <v>170000000</v>
      </c>
      <c r="F42" s="84">
        <v>0</v>
      </c>
      <c r="G42" s="103">
        <v>678640582.23278379</v>
      </c>
      <c r="H42" s="103">
        <v>2524993790.6684399</v>
      </c>
      <c r="I42" s="84">
        <v>0</v>
      </c>
      <c r="J42" s="84">
        <v>0</v>
      </c>
      <c r="K42" s="84">
        <v>0</v>
      </c>
      <c r="L42" s="105">
        <f t="shared" si="0"/>
        <v>3894114372.9012237</v>
      </c>
      <c r="M42" s="86" t="s">
        <v>124</v>
      </c>
    </row>
    <row r="43" spans="1:13" s="12" customFormat="1" ht="27.75" customHeight="1" x14ac:dyDescent="0.25">
      <c r="A43" s="89" t="s">
        <v>93</v>
      </c>
      <c r="B43" s="84">
        <v>0</v>
      </c>
      <c r="C43" s="84">
        <v>0</v>
      </c>
      <c r="D43" s="84">
        <v>0</v>
      </c>
      <c r="E43" s="84">
        <v>0</v>
      </c>
      <c r="F43" s="84">
        <v>0</v>
      </c>
      <c r="G43" s="103">
        <v>0</v>
      </c>
      <c r="H43" s="103">
        <v>0</v>
      </c>
      <c r="I43" s="84">
        <v>0</v>
      </c>
      <c r="J43" s="84">
        <v>0</v>
      </c>
      <c r="K43" s="84">
        <v>0</v>
      </c>
      <c r="L43" s="105">
        <f t="shared" si="0"/>
        <v>0</v>
      </c>
      <c r="M43" s="78" t="s">
        <v>125</v>
      </c>
    </row>
    <row r="44" spans="1:13" s="12" customFormat="1" ht="30" x14ac:dyDescent="0.25">
      <c r="A44" s="89" t="s">
        <v>108</v>
      </c>
      <c r="B44" s="84">
        <v>0</v>
      </c>
      <c r="C44" s="84">
        <v>0</v>
      </c>
      <c r="D44" s="84">
        <v>0</v>
      </c>
      <c r="E44" s="84">
        <v>1392000</v>
      </c>
      <c r="F44" s="84">
        <v>0</v>
      </c>
      <c r="G44" s="103">
        <v>131196</v>
      </c>
      <c r="H44" s="103">
        <v>0</v>
      </c>
      <c r="I44" s="84">
        <v>0</v>
      </c>
      <c r="J44" s="84">
        <v>0</v>
      </c>
      <c r="K44" s="84">
        <v>0</v>
      </c>
      <c r="L44" s="105">
        <f t="shared" si="0"/>
        <v>1523196</v>
      </c>
      <c r="M44" s="86" t="s">
        <v>100</v>
      </c>
    </row>
    <row r="45" spans="1:13" s="12" customFormat="1" ht="30" x14ac:dyDescent="0.25">
      <c r="A45" s="89" t="s">
        <v>109</v>
      </c>
      <c r="B45" s="84">
        <v>0</v>
      </c>
      <c r="C45" s="84">
        <v>0</v>
      </c>
      <c r="D45" s="84">
        <v>0</v>
      </c>
      <c r="E45" s="84">
        <v>4956000</v>
      </c>
      <c r="F45" s="84">
        <v>0</v>
      </c>
      <c r="G45" s="103">
        <v>367024.20299999998</v>
      </c>
      <c r="H45" s="103">
        <v>0</v>
      </c>
      <c r="I45" s="84">
        <v>0</v>
      </c>
      <c r="J45" s="84">
        <v>0</v>
      </c>
      <c r="K45" s="84">
        <v>0</v>
      </c>
      <c r="L45" s="105">
        <f t="shared" si="0"/>
        <v>5323024.2029999997</v>
      </c>
      <c r="M45" s="86" t="s">
        <v>101</v>
      </c>
    </row>
    <row r="46" spans="1:13" s="12" customFormat="1" ht="30" x14ac:dyDescent="0.25">
      <c r="A46" s="89" t="s">
        <v>110</v>
      </c>
      <c r="B46" s="84">
        <v>0</v>
      </c>
      <c r="C46" s="84">
        <v>0</v>
      </c>
      <c r="D46" s="84">
        <v>0</v>
      </c>
      <c r="E46" s="84">
        <v>0</v>
      </c>
      <c r="F46" s="84">
        <v>0</v>
      </c>
      <c r="G46" s="103">
        <v>613054.49717460002</v>
      </c>
      <c r="H46" s="103">
        <v>7806162</v>
      </c>
      <c r="I46" s="84">
        <v>0</v>
      </c>
      <c r="J46" s="84">
        <v>0</v>
      </c>
      <c r="K46" s="84">
        <v>0</v>
      </c>
      <c r="L46" s="105">
        <f t="shared" si="0"/>
        <v>8419216.4971746001</v>
      </c>
      <c r="M46" s="86" t="s">
        <v>99</v>
      </c>
    </row>
    <row r="47" spans="1:13" s="12" customFormat="1" ht="30" x14ac:dyDescent="0.25">
      <c r="A47" s="89" t="s">
        <v>111</v>
      </c>
      <c r="B47" s="84">
        <v>0</v>
      </c>
      <c r="C47" s="84">
        <v>0</v>
      </c>
      <c r="D47" s="84">
        <v>0</v>
      </c>
      <c r="E47" s="84">
        <v>0</v>
      </c>
      <c r="F47" s="84">
        <v>0</v>
      </c>
      <c r="G47" s="103">
        <v>7536984</v>
      </c>
      <c r="H47" s="103">
        <v>0</v>
      </c>
      <c r="I47" s="84">
        <v>0</v>
      </c>
      <c r="J47" s="84">
        <v>0</v>
      </c>
      <c r="K47" s="84">
        <v>0</v>
      </c>
      <c r="L47" s="105">
        <f t="shared" si="0"/>
        <v>7536984</v>
      </c>
      <c r="M47" s="86" t="s">
        <v>102</v>
      </c>
    </row>
    <row r="48" spans="1:13" s="12" customFormat="1" ht="28.5" customHeight="1" x14ac:dyDescent="0.25">
      <c r="A48" s="89" t="s">
        <v>94</v>
      </c>
      <c r="B48" s="84">
        <v>0</v>
      </c>
      <c r="C48" s="84">
        <v>0</v>
      </c>
      <c r="D48" s="84">
        <v>0</v>
      </c>
      <c r="E48" s="84">
        <v>0</v>
      </c>
      <c r="F48" s="84">
        <v>0</v>
      </c>
      <c r="G48" s="103">
        <v>0</v>
      </c>
      <c r="H48" s="103">
        <v>28369622.310120001</v>
      </c>
      <c r="I48" s="84">
        <v>0</v>
      </c>
      <c r="J48" s="84">
        <v>0</v>
      </c>
      <c r="K48" s="84">
        <v>0</v>
      </c>
      <c r="L48" s="105">
        <f t="shared" si="0"/>
        <v>28369622.310120001</v>
      </c>
      <c r="M48" s="86" t="s">
        <v>112</v>
      </c>
    </row>
    <row r="49" spans="1:13" s="12" customFormat="1" ht="30" x14ac:dyDescent="0.25">
      <c r="A49" s="89" t="s">
        <v>95</v>
      </c>
      <c r="B49" s="84">
        <v>0</v>
      </c>
      <c r="C49" s="84">
        <v>0</v>
      </c>
      <c r="D49" s="84">
        <v>0</v>
      </c>
      <c r="E49" s="84">
        <v>0</v>
      </c>
      <c r="F49" s="84">
        <v>0</v>
      </c>
      <c r="G49" s="103">
        <v>59081086.388999999</v>
      </c>
      <c r="H49" s="103">
        <v>1294506746.3956525</v>
      </c>
      <c r="I49" s="84">
        <v>0</v>
      </c>
      <c r="J49" s="84">
        <v>0</v>
      </c>
      <c r="K49" s="84">
        <v>0</v>
      </c>
      <c r="L49" s="105">
        <f t="shared" si="0"/>
        <v>1353587832.7846525</v>
      </c>
      <c r="M49" s="86" t="s">
        <v>104</v>
      </c>
    </row>
    <row r="50" spans="1:13" s="12" customFormat="1" ht="43.5" customHeight="1" thickBot="1" x14ac:dyDescent="0.3">
      <c r="A50" s="90" t="s">
        <v>191</v>
      </c>
      <c r="B50" s="91">
        <v>410000000</v>
      </c>
      <c r="C50" s="91">
        <v>0</v>
      </c>
      <c r="D50" s="91">
        <v>0</v>
      </c>
      <c r="E50" s="91">
        <v>0</v>
      </c>
      <c r="F50" s="91">
        <v>0</v>
      </c>
      <c r="G50" s="103">
        <v>0</v>
      </c>
      <c r="H50" s="103">
        <v>0</v>
      </c>
      <c r="I50" s="91">
        <v>0</v>
      </c>
      <c r="J50" s="91">
        <v>0</v>
      </c>
      <c r="K50" s="91">
        <v>0</v>
      </c>
      <c r="L50" s="105">
        <f t="shared" si="0"/>
        <v>410000000</v>
      </c>
      <c r="M50" s="92"/>
    </row>
    <row r="51" spans="1:13" s="9" customFormat="1" ht="23.25" customHeight="1" thickBot="1" x14ac:dyDescent="0.3">
      <c r="A51" s="80" t="s">
        <v>38</v>
      </c>
      <c r="B51" s="81">
        <f t="shared" ref="B51:L51" si="1">SUM(B5:B50)</f>
        <v>410000000</v>
      </c>
      <c r="C51" s="81">
        <f t="shared" si="1"/>
        <v>8195602909</v>
      </c>
      <c r="D51" s="81">
        <f t="shared" si="1"/>
        <v>46785770439.648796</v>
      </c>
      <c r="E51" s="81">
        <f t="shared" si="1"/>
        <v>513013933.9623</v>
      </c>
      <c r="F51" s="81">
        <f t="shared" si="1"/>
        <v>38772895.000399999</v>
      </c>
      <c r="G51" s="81">
        <f t="shared" si="1"/>
        <v>3976778639.079875</v>
      </c>
      <c r="H51" s="81">
        <f t="shared" si="1"/>
        <v>12579889349.6297</v>
      </c>
      <c r="I51" s="81">
        <f t="shared" si="1"/>
        <v>807914853</v>
      </c>
      <c r="J51" s="81">
        <f t="shared" si="1"/>
        <v>2910420392</v>
      </c>
      <c r="K51" s="81">
        <f t="shared" si="1"/>
        <v>5191107652.5</v>
      </c>
      <c r="L51" s="82">
        <f t="shared" si="1"/>
        <v>81409271063.821091</v>
      </c>
      <c r="M51" s="79"/>
    </row>
    <row r="52" spans="1:13" s="76" customFormat="1" ht="23.25" customHeight="1" thickBot="1" x14ac:dyDescent="0.3">
      <c r="A52" s="73"/>
      <c r="B52" s="74"/>
      <c r="C52" s="74"/>
      <c r="D52" s="74"/>
      <c r="E52" s="127">
        <f>+E51+F51</f>
        <v>551786828.96270001</v>
      </c>
      <c r="F52" s="115"/>
      <c r="G52" s="115">
        <f>+G51+H51</f>
        <v>16556667988.709576</v>
      </c>
      <c r="H52" s="116"/>
      <c r="I52" s="74"/>
      <c r="J52" s="74"/>
      <c r="K52" s="74"/>
      <c r="L52" s="74"/>
      <c r="M52" s="75"/>
    </row>
    <row r="53" spans="1:13" s="76" customFormat="1" ht="23.25" customHeight="1" thickBot="1" x14ac:dyDescent="0.3">
      <c r="A53" s="73"/>
      <c r="B53" s="74"/>
      <c r="C53" s="74"/>
      <c r="D53" s="74"/>
      <c r="E53" s="74"/>
      <c r="F53" s="74"/>
      <c r="G53" s="74"/>
      <c r="H53" s="74"/>
      <c r="I53" s="74"/>
      <c r="J53" s="74"/>
      <c r="K53" s="74"/>
      <c r="L53" s="74"/>
      <c r="M53" s="75"/>
    </row>
    <row r="54" spans="1:13" s="76" customFormat="1" ht="23.25" customHeight="1" thickBot="1" x14ac:dyDescent="0.3">
      <c r="A54" s="128" t="s">
        <v>176</v>
      </c>
      <c r="B54" s="129"/>
      <c r="C54" s="129" t="s">
        <v>177</v>
      </c>
      <c r="D54" s="129"/>
      <c r="E54" s="130"/>
      <c r="F54" s="93"/>
      <c r="G54" s="93"/>
      <c r="H54" s="93"/>
      <c r="I54" s="74"/>
      <c r="J54" s="74"/>
      <c r="K54" s="74"/>
      <c r="L54" s="74"/>
      <c r="M54" s="75"/>
    </row>
    <row r="55" spans="1:13" s="76" customFormat="1" ht="23.25" customHeight="1" x14ac:dyDescent="0.25">
      <c r="A55" s="122" t="s">
        <v>178</v>
      </c>
      <c r="B55" s="123"/>
      <c r="C55" s="124">
        <v>46785770440</v>
      </c>
      <c r="D55" s="125"/>
      <c r="E55" s="126"/>
      <c r="F55" s="93"/>
      <c r="G55" s="93"/>
      <c r="H55" s="93"/>
      <c r="I55" s="74"/>
      <c r="J55" s="74"/>
      <c r="K55" s="74"/>
      <c r="L55" s="74"/>
      <c r="M55" s="75"/>
    </row>
    <row r="56" spans="1:13" s="76" customFormat="1" ht="23.25" customHeight="1" x14ac:dyDescent="0.25">
      <c r="A56" s="134" t="s">
        <v>193</v>
      </c>
      <c r="B56" s="135"/>
      <c r="C56" s="117">
        <v>551786829</v>
      </c>
      <c r="D56" s="118"/>
      <c r="E56" s="119"/>
      <c r="F56" s="93"/>
      <c r="G56" s="93"/>
      <c r="H56" s="93"/>
      <c r="I56" s="74"/>
      <c r="J56" s="74"/>
      <c r="K56" s="74"/>
      <c r="L56" s="74"/>
      <c r="M56" s="75"/>
    </row>
    <row r="57" spans="1:13" s="76" customFormat="1" ht="23.25" customHeight="1" x14ac:dyDescent="0.25">
      <c r="A57" s="134" t="s">
        <v>180</v>
      </c>
      <c r="B57" s="135"/>
      <c r="C57" s="117">
        <v>16556667989</v>
      </c>
      <c r="D57" s="118"/>
      <c r="E57" s="119"/>
      <c r="F57" s="93"/>
      <c r="G57" s="93"/>
      <c r="H57" s="93"/>
      <c r="I57" s="74"/>
      <c r="J57" s="74"/>
      <c r="K57" s="74"/>
      <c r="L57" s="74"/>
      <c r="M57" s="75"/>
    </row>
    <row r="58" spans="1:13" s="76" customFormat="1" ht="23.25" customHeight="1" x14ac:dyDescent="0.25">
      <c r="A58" s="134" t="s">
        <v>181</v>
      </c>
      <c r="B58" s="135"/>
      <c r="C58" s="117">
        <v>807914853</v>
      </c>
      <c r="D58" s="118"/>
      <c r="E58" s="119"/>
      <c r="F58" s="93"/>
      <c r="G58" s="93"/>
      <c r="H58" s="93"/>
      <c r="I58" s="74"/>
      <c r="J58" s="74"/>
      <c r="K58" s="74"/>
      <c r="L58" s="74"/>
      <c r="M58" s="75"/>
    </row>
    <row r="59" spans="1:13" s="76" customFormat="1" ht="23.25" customHeight="1" x14ac:dyDescent="0.25">
      <c r="A59" s="136" t="s">
        <v>182</v>
      </c>
      <c r="B59" s="137"/>
      <c r="C59" s="117">
        <v>2910420391</v>
      </c>
      <c r="D59" s="118"/>
      <c r="E59" s="119"/>
      <c r="F59" s="93"/>
      <c r="G59" s="93"/>
      <c r="H59" s="93"/>
      <c r="I59" s="74"/>
      <c r="J59" s="74"/>
      <c r="K59" s="74"/>
      <c r="L59" s="74"/>
      <c r="M59" s="75"/>
    </row>
    <row r="60" spans="1:13" s="76" customFormat="1" ht="54" customHeight="1" x14ac:dyDescent="0.25">
      <c r="A60" s="134" t="s">
        <v>183</v>
      </c>
      <c r="B60" s="135"/>
      <c r="C60" s="117">
        <v>5191107653</v>
      </c>
      <c r="D60" s="118"/>
      <c r="E60" s="119"/>
      <c r="F60" s="120" t="s">
        <v>184</v>
      </c>
      <c r="G60" s="120"/>
      <c r="H60" s="121"/>
      <c r="I60" s="74"/>
      <c r="J60" s="74"/>
      <c r="K60" s="74"/>
      <c r="L60" s="74"/>
      <c r="M60" s="75"/>
    </row>
    <row r="61" spans="1:13" s="76" customFormat="1" ht="42.75" customHeight="1" x14ac:dyDescent="0.25">
      <c r="A61" s="134" t="s">
        <v>185</v>
      </c>
      <c r="B61" s="135"/>
      <c r="C61" s="117">
        <v>410000000</v>
      </c>
      <c r="D61" s="118"/>
      <c r="E61" s="119"/>
      <c r="F61" s="120" t="s">
        <v>186</v>
      </c>
      <c r="G61" s="120"/>
      <c r="H61" s="121"/>
      <c r="I61" s="74"/>
      <c r="J61" s="74"/>
      <c r="K61" s="74"/>
      <c r="L61" s="74"/>
      <c r="M61" s="75"/>
    </row>
    <row r="62" spans="1:13" ht="24" customHeight="1" x14ac:dyDescent="0.25">
      <c r="A62" s="134" t="s">
        <v>187</v>
      </c>
      <c r="B62" s="135"/>
      <c r="C62" s="117">
        <v>8195602909.0900002</v>
      </c>
      <c r="D62" s="118"/>
      <c r="E62" s="119"/>
      <c r="G62" s="96"/>
    </row>
    <row r="63" spans="1:13" s="97" customFormat="1" ht="24" customHeight="1" thickBot="1" x14ac:dyDescent="0.3">
      <c r="A63" s="138" t="s">
        <v>188</v>
      </c>
      <c r="B63" s="139"/>
      <c r="C63" s="131">
        <f>SUM(C55:E62)</f>
        <v>81409271064.089996</v>
      </c>
      <c r="D63" s="132"/>
      <c r="E63" s="133"/>
      <c r="F63" s="93"/>
      <c r="G63" s="96"/>
      <c r="H63" s="93"/>
    </row>
    <row r="64" spans="1:13" s="97" customFormat="1" x14ac:dyDescent="0.25"/>
  </sheetData>
  <mergeCells count="25">
    <mergeCell ref="C62:E62"/>
    <mergeCell ref="C63:E63"/>
    <mergeCell ref="C56:E56"/>
    <mergeCell ref="A57:B57"/>
    <mergeCell ref="C57:E57"/>
    <mergeCell ref="A58:B58"/>
    <mergeCell ref="C58:E58"/>
    <mergeCell ref="A59:B59"/>
    <mergeCell ref="C59:E59"/>
    <mergeCell ref="A56:B56"/>
    <mergeCell ref="A62:B62"/>
    <mergeCell ref="A63:B63"/>
    <mergeCell ref="A60:B60"/>
    <mergeCell ref="A61:B61"/>
    <mergeCell ref="A3:M3"/>
    <mergeCell ref="G52:H52"/>
    <mergeCell ref="C60:E60"/>
    <mergeCell ref="F60:H60"/>
    <mergeCell ref="C61:E61"/>
    <mergeCell ref="F61:H61"/>
    <mergeCell ref="A55:B55"/>
    <mergeCell ref="C55:E55"/>
    <mergeCell ref="E52:F52"/>
    <mergeCell ref="A54:B54"/>
    <mergeCell ref="C54:E54"/>
  </mergeCells>
  <pageMargins left="0.7" right="0.7" top="0.75" bottom="0.75" header="0.3" footer="0.3"/>
  <pageSetup orientation="portrait" horizontalDpi="4294967294" verticalDpi="144" r:id="rId1"/>
  <headerFooter>
    <oddFooter>&amp;C_x000D_&amp;1#&amp;"Calibri"&amp;10&amp;K000000 DOCUMENTO DE USO INTERNO</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4874-96E3-4D63-92EA-B66223777E24}">
  <dimension ref="A3:M53"/>
  <sheetViews>
    <sheetView showGridLines="0" topLeftCell="A37" zoomScale="80" zoomScaleNormal="80" workbookViewId="0">
      <selection activeCell="A3" sqref="A3:L3"/>
    </sheetView>
  </sheetViews>
  <sheetFormatPr baseColWidth="10" defaultColWidth="11.42578125" defaultRowHeight="18.75" x14ac:dyDescent="0.3"/>
  <cols>
    <col min="1" max="1" width="40.85546875" style="42" customWidth="1"/>
    <col min="2" max="2" width="25.7109375" style="42" customWidth="1"/>
    <col min="3" max="3" width="24.7109375" style="42" customWidth="1"/>
    <col min="4" max="4" width="24" style="42" customWidth="1"/>
    <col min="5" max="5" width="22.140625" style="42" customWidth="1"/>
    <col min="6" max="6" width="23.42578125" style="42" customWidth="1"/>
    <col min="7" max="7" width="24.7109375" style="42" customWidth="1"/>
    <col min="8" max="8" width="24.28515625" style="42" customWidth="1"/>
    <col min="9" max="9" width="22.28515625" style="42" customWidth="1"/>
    <col min="10" max="10" width="24.7109375" style="42" customWidth="1"/>
    <col min="11" max="11" width="39" style="59" customWidth="1"/>
    <col min="12" max="12" width="88.42578125" style="42" customWidth="1"/>
    <col min="13" max="13" width="50" style="42" customWidth="1"/>
    <col min="14" max="16384" width="11.42578125" style="42"/>
  </cols>
  <sheetData>
    <row r="3" spans="1:13" ht="150.75" customHeight="1" x14ac:dyDescent="0.3">
      <c r="A3" s="155" t="s">
        <v>141</v>
      </c>
      <c r="B3" s="156"/>
      <c r="C3" s="156"/>
      <c r="D3" s="156"/>
      <c r="E3" s="156"/>
      <c r="F3" s="156"/>
      <c r="G3" s="156"/>
      <c r="H3" s="156"/>
      <c r="I3" s="156"/>
      <c r="J3" s="156"/>
      <c r="K3" s="156"/>
      <c r="L3" s="156"/>
    </row>
    <row r="4" spans="1:13" s="43" customFormat="1" ht="63" customHeight="1" x14ac:dyDescent="0.25">
      <c r="A4" s="61" t="s">
        <v>67</v>
      </c>
      <c r="B4" s="61" t="s">
        <v>7</v>
      </c>
      <c r="C4" s="61" t="s">
        <v>1</v>
      </c>
      <c r="D4" s="61" t="s">
        <v>142</v>
      </c>
      <c r="E4" s="61" t="s">
        <v>143</v>
      </c>
      <c r="F4" s="61" t="s">
        <v>144</v>
      </c>
      <c r="G4" s="61" t="s">
        <v>145</v>
      </c>
      <c r="H4" s="61" t="s">
        <v>5</v>
      </c>
      <c r="I4" s="61" t="s">
        <v>6</v>
      </c>
      <c r="J4" s="61" t="s">
        <v>146</v>
      </c>
      <c r="K4" s="62" t="s">
        <v>0</v>
      </c>
      <c r="L4" s="63" t="s">
        <v>147</v>
      </c>
    </row>
    <row r="5" spans="1:13" s="50" customFormat="1" ht="30.75" customHeight="1" x14ac:dyDescent="0.3">
      <c r="A5" s="44" t="s">
        <v>8</v>
      </c>
      <c r="B5" s="45"/>
      <c r="C5" s="46">
        <v>0</v>
      </c>
      <c r="D5" s="46"/>
      <c r="E5" s="47"/>
      <c r="F5" s="46"/>
      <c r="G5" s="48"/>
      <c r="H5" s="46"/>
      <c r="I5" s="46"/>
      <c r="J5" s="45"/>
      <c r="K5" s="46">
        <f t="shared" ref="K5:K37" si="0">+SUM(B5:J5)</f>
        <v>0</v>
      </c>
      <c r="L5" s="49" t="s">
        <v>40</v>
      </c>
      <c r="M5" s="50">
        <v>1</v>
      </c>
    </row>
    <row r="6" spans="1:13" s="50" customFormat="1" ht="58.5" customHeight="1" x14ac:dyDescent="0.3">
      <c r="A6" s="44" t="s">
        <v>9</v>
      </c>
      <c r="B6" s="45"/>
      <c r="C6" s="51">
        <v>0</v>
      </c>
      <c r="D6" s="46"/>
      <c r="E6" s="47"/>
      <c r="F6" s="46"/>
      <c r="G6" s="46"/>
      <c r="H6" s="46"/>
      <c r="I6" s="46"/>
      <c r="J6" s="45"/>
      <c r="K6" s="46">
        <f t="shared" si="0"/>
        <v>0</v>
      </c>
      <c r="L6" s="52" t="s">
        <v>148</v>
      </c>
      <c r="M6" s="53">
        <v>5</v>
      </c>
    </row>
    <row r="7" spans="1:13" s="50" customFormat="1" ht="58.5" customHeight="1" x14ac:dyDescent="0.3">
      <c r="A7" s="44" t="s">
        <v>149</v>
      </c>
      <c r="B7" s="45"/>
      <c r="C7" s="48">
        <v>0</v>
      </c>
      <c r="D7" s="46"/>
      <c r="E7" s="47"/>
      <c r="F7" s="46"/>
      <c r="G7" s="46"/>
      <c r="H7" s="46"/>
      <c r="I7" s="46"/>
      <c r="J7" s="45"/>
      <c r="K7" s="46">
        <f t="shared" si="0"/>
        <v>0</v>
      </c>
      <c r="L7" s="52" t="s">
        <v>150</v>
      </c>
      <c r="M7" s="53">
        <v>1</v>
      </c>
    </row>
    <row r="8" spans="1:13" s="50" customFormat="1" ht="409.6" customHeight="1" x14ac:dyDescent="0.3">
      <c r="A8" s="54" t="s">
        <v>68</v>
      </c>
      <c r="B8" s="45"/>
      <c r="C8" s="46">
        <v>0</v>
      </c>
      <c r="D8" s="46"/>
      <c r="E8" s="47"/>
      <c r="F8" s="46"/>
      <c r="G8" s="48"/>
      <c r="H8" s="46"/>
      <c r="I8" s="46"/>
      <c r="J8" s="45"/>
      <c r="K8" s="46">
        <f t="shared" si="0"/>
        <v>0</v>
      </c>
      <c r="L8" s="52" t="s">
        <v>190</v>
      </c>
      <c r="M8" s="55"/>
    </row>
    <row r="9" spans="1:13" s="50" customFormat="1" ht="101.25" customHeight="1" x14ac:dyDescent="0.3">
      <c r="A9" s="44" t="s">
        <v>69</v>
      </c>
      <c r="B9" s="45"/>
      <c r="C9" s="46">
        <v>0</v>
      </c>
      <c r="D9" s="46"/>
      <c r="E9" s="47"/>
      <c r="F9" s="46"/>
      <c r="G9" s="46"/>
      <c r="H9" s="46"/>
      <c r="I9" s="46"/>
      <c r="J9" s="45"/>
      <c r="K9" s="46">
        <f t="shared" si="0"/>
        <v>0</v>
      </c>
      <c r="L9" s="52" t="s">
        <v>151</v>
      </c>
      <c r="M9" s="56"/>
    </row>
    <row r="10" spans="1:13" s="50" customFormat="1" ht="44.25" customHeight="1" x14ac:dyDescent="0.3">
      <c r="A10" s="44" t="s">
        <v>10</v>
      </c>
      <c r="B10" s="45"/>
      <c r="C10" s="46">
        <v>0</v>
      </c>
      <c r="D10" s="46"/>
      <c r="E10" s="47"/>
      <c r="F10" s="46"/>
      <c r="G10" s="46"/>
      <c r="H10" s="46"/>
      <c r="I10" s="46"/>
      <c r="J10" s="45"/>
      <c r="K10" s="46">
        <f t="shared" si="0"/>
        <v>0</v>
      </c>
      <c r="L10" s="52" t="s">
        <v>42</v>
      </c>
    </row>
    <row r="11" spans="1:13" s="50" customFormat="1" ht="37.5" x14ac:dyDescent="0.3">
      <c r="A11" s="44" t="s">
        <v>11</v>
      </c>
      <c r="B11" s="45"/>
      <c r="C11" s="46">
        <v>0</v>
      </c>
      <c r="D11" s="46"/>
      <c r="E11" s="47"/>
      <c r="F11" s="46"/>
      <c r="G11" s="46"/>
      <c r="H11" s="46"/>
      <c r="I11" s="46"/>
      <c r="J11" s="45"/>
      <c r="K11" s="46">
        <f t="shared" si="0"/>
        <v>0</v>
      </c>
      <c r="L11" s="52" t="s">
        <v>43</v>
      </c>
    </row>
    <row r="12" spans="1:13" s="50" customFormat="1" ht="161.25" customHeight="1" x14ac:dyDescent="0.3">
      <c r="A12" s="44" t="s">
        <v>12</v>
      </c>
      <c r="B12" s="45"/>
      <c r="C12" s="46">
        <v>0</v>
      </c>
      <c r="D12" s="46"/>
      <c r="E12" s="47"/>
      <c r="F12" s="46"/>
      <c r="G12" s="46"/>
      <c r="H12" s="46"/>
      <c r="I12" s="46"/>
      <c r="J12" s="45"/>
      <c r="K12" s="46">
        <f t="shared" si="0"/>
        <v>0</v>
      </c>
      <c r="L12" s="52" t="s">
        <v>152</v>
      </c>
    </row>
    <row r="13" spans="1:13" s="50" customFormat="1" ht="51" customHeight="1" x14ac:dyDescent="0.3">
      <c r="A13" s="44" t="s">
        <v>16</v>
      </c>
      <c r="B13" s="45"/>
      <c r="C13" s="46">
        <v>0</v>
      </c>
      <c r="D13" s="46"/>
      <c r="E13" s="47"/>
      <c r="F13" s="46"/>
      <c r="G13" s="46"/>
      <c r="H13" s="46"/>
      <c r="I13" s="46"/>
      <c r="J13" s="45"/>
      <c r="K13" s="46">
        <f t="shared" si="0"/>
        <v>0</v>
      </c>
      <c r="L13" s="49" t="s">
        <v>47</v>
      </c>
    </row>
    <row r="14" spans="1:13" s="50" customFormat="1" ht="128.25" customHeight="1" x14ac:dyDescent="0.3">
      <c r="A14" s="44" t="s">
        <v>17</v>
      </c>
      <c r="B14" s="45"/>
      <c r="C14" s="46">
        <v>0</v>
      </c>
      <c r="D14" s="46"/>
      <c r="E14" s="47"/>
      <c r="F14" s="46"/>
      <c r="G14" s="46"/>
      <c r="H14" s="46"/>
      <c r="I14" s="46"/>
      <c r="J14" s="45"/>
      <c r="K14" s="46">
        <f t="shared" si="0"/>
        <v>0</v>
      </c>
      <c r="L14" s="52" t="s">
        <v>153</v>
      </c>
    </row>
    <row r="15" spans="1:13" s="50" customFormat="1" ht="59.25" customHeight="1" x14ac:dyDescent="0.3">
      <c r="A15" s="44" t="s">
        <v>95</v>
      </c>
      <c r="B15" s="45"/>
      <c r="C15" s="46">
        <v>0</v>
      </c>
      <c r="D15" s="46"/>
      <c r="E15" s="47"/>
      <c r="F15" s="46"/>
      <c r="G15" s="46"/>
      <c r="H15" s="46"/>
      <c r="I15" s="46"/>
      <c r="J15" s="45"/>
      <c r="K15" s="46">
        <f t="shared" si="0"/>
        <v>0</v>
      </c>
      <c r="L15" s="52" t="s">
        <v>104</v>
      </c>
    </row>
    <row r="16" spans="1:13" s="50" customFormat="1" ht="61.5" customHeight="1" x14ac:dyDescent="0.3">
      <c r="A16" s="44" t="s">
        <v>7</v>
      </c>
      <c r="B16" s="68">
        <v>410000000</v>
      </c>
      <c r="C16" s="46">
        <v>0</v>
      </c>
      <c r="D16" s="46"/>
      <c r="E16" s="47"/>
      <c r="F16" s="46"/>
      <c r="G16" s="46"/>
      <c r="H16" s="46"/>
      <c r="I16" s="46"/>
      <c r="J16" s="45"/>
      <c r="K16" s="46">
        <f t="shared" si="0"/>
        <v>410000000</v>
      </c>
      <c r="L16" s="52" t="s">
        <v>154</v>
      </c>
    </row>
    <row r="17" spans="1:13" s="50" customFormat="1" ht="34.5" customHeight="1" x14ac:dyDescent="0.3">
      <c r="A17" s="44" t="s">
        <v>18</v>
      </c>
      <c r="B17" s="45"/>
      <c r="C17" s="46">
        <v>0</v>
      </c>
      <c r="D17" s="46"/>
      <c r="E17" s="47"/>
      <c r="F17" s="46"/>
      <c r="G17" s="46"/>
      <c r="H17" s="46"/>
      <c r="I17" s="46"/>
      <c r="J17" s="45"/>
      <c r="K17" s="46">
        <f t="shared" si="0"/>
        <v>0</v>
      </c>
      <c r="L17" s="49" t="s">
        <v>49</v>
      </c>
    </row>
    <row r="18" spans="1:13" s="50" customFormat="1" ht="127.5" customHeight="1" x14ac:dyDescent="0.3">
      <c r="A18" s="44" t="s">
        <v>19</v>
      </c>
      <c r="B18" s="45"/>
      <c r="C18" s="46">
        <v>0</v>
      </c>
      <c r="D18" s="46"/>
      <c r="E18" s="47"/>
      <c r="F18" s="46"/>
      <c r="G18" s="46"/>
      <c r="H18" s="46"/>
      <c r="I18" s="46"/>
      <c r="J18" s="45"/>
      <c r="K18" s="46">
        <f t="shared" si="0"/>
        <v>0</v>
      </c>
      <c r="L18" s="52" t="s">
        <v>155</v>
      </c>
      <c r="M18" s="53"/>
    </row>
    <row r="19" spans="1:13" s="50" customFormat="1" ht="153.75" customHeight="1" x14ac:dyDescent="0.3">
      <c r="A19" s="44" t="s">
        <v>20</v>
      </c>
      <c r="B19" s="45"/>
      <c r="C19" s="46">
        <v>0</v>
      </c>
      <c r="D19" s="46"/>
      <c r="E19" s="47"/>
      <c r="F19" s="46"/>
      <c r="G19" s="46"/>
      <c r="H19" s="46"/>
      <c r="I19" s="46"/>
      <c r="J19" s="45"/>
      <c r="K19" s="46">
        <f t="shared" si="0"/>
        <v>0</v>
      </c>
      <c r="L19" s="52" t="s">
        <v>156</v>
      </c>
    </row>
    <row r="20" spans="1:13" s="50" customFormat="1" ht="159.75" customHeight="1" x14ac:dyDescent="0.3">
      <c r="A20" s="44" t="s">
        <v>21</v>
      </c>
      <c r="B20" s="45"/>
      <c r="C20" s="46">
        <v>0</v>
      </c>
      <c r="D20" s="46"/>
      <c r="E20" s="47"/>
      <c r="F20" s="46"/>
      <c r="G20" s="46"/>
      <c r="H20" s="46"/>
      <c r="I20" s="46"/>
      <c r="J20" s="45"/>
      <c r="K20" s="46">
        <f t="shared" si="0"/>
        <v>0</v>
      </c>
      <c r="L20" s="52" t="s">
        <v>157</v>
      </c>
    </row>
    <row r="21" spans="1:13" s="50" customFormat="1" ht="23.45" customHeight="1" x14ac:dyDescent="0.3">
      <c r="A21" s="44" t="s">
        <v>23</v>
      </c>
      <c r="B21" s="45"/>
      <c r="C21" s="46">
        <v>0</v>
      </c>
      <c r="D21" s="46"/>
      <c r="E21" s="47"/>
      <c r="F21" s="46"/>
      <c r="G21" s="46"/>
      <c r="H21" s="46"/>
      <c r="I21" s="46"/>
      <c r="J21" s="45"/>
      <c r="K21" s="46">
        <f t="shared" si="0"/>
        <v>0</v>
      </c>
      <c r="L21" s="49" t="s">
        <v>158</v>
      </c>
    </row>
    <row r="22" spans="1:13" s="50" customFormat="1" ht="27.75" customHeight="1" x14ac:dyDescent="0.3">
      <c r="A22" s="44" t="s">
        <v>25</v>
      </c>
      <c r="B22" s="45"/>
      <c r="C22" s="46">
        <v>0</v>
      </c>
      <c r="D22" s="46"/>
      <c r="E22" s="47"/>
      <c r="F22" s="46"/>
      <c r="G22" s="46"/>
      <c r="H22" s="46"/>
      <c r="I22" s="46"/>
      <c r="J22" s="45"/>
      <c r="K22" s="46">
        <f t="shared" si="0"/>
        <v>0</v>
      </c>
      <c r="L22" s="49" t="s">
        <v>54</v>
      </c>
    </row>
    <row r="23" spans="1:13" s="50" customFormat="1" ht="30" customHeight="1" x14ac:dyDescent="0.3">
      <c r="A23" s="44" t="s">
        <v>26</v>
      </c>
      <c r="B23" s="45"/>
      <c r="C23" s="46">
        <v>0</v>
      </c>
      <c r="D23" s="46"/>
      <c r="E23" s="47"/>
      <c r="F23" s="46"/>
      <c r="G23" s="46"/>
      <c r="H23" s="46"/>
      <c r="I23" s="46"/>
      <c r="J23" s="45"/>
      <c r="K23" s="46">
        <f t="shared" si="0"/>
        <v>0</v>
      </c>
      <c r="L23" s="49" t="s">
        <v>55</v>
      </c>
    </row>
    <row r="24" spans="1:13" s="50" customFormat="1" ht="133.5" customHeight="1" x14ac:dyDescent="0.3">
      <c r="A24" s="44" t="s">
        <v>27</v>
      </c>
      <c r="B24" s="45"/>
      <c r="C24" s="46">
        <v>0</v>
      </c>
      <c r="D24" s="46"/>
      <c r="E24" s="47"/>
      <c r="F24" s="46"/>
      <c r="G24" s="46"/>
      <c r="H24" s="46"/>
      <c r="I24" s="46"/>
      <c r="J24" s="45"/>
      <c r="K24" s="46">
        <f t="shared" si="0"/>
        <v>0</v>
      </c>
      <c r="L24" s="52" t="s">
        <v>159</v>
      </c>
      <c r="M24" s="57"/>
    </row>
    <row r="25" spans="1:13" s="50" customFormat="1" ht="91.5" customHeight="1" x14ac:dyDescent="0.3">
      <c r="A25" s="44" t="s">
        <v>28</v>
      </c>
      <c r="B25" s="45"/>
      <c r="C25" s="46">
        <v>0</v>
      </c>
      <c r="D25" s="46"/>
      <c r="E25" s="47"/>
      <c r="F25" s="46"/>
      <c r="G25" s="46"/>
      <c r="H25" s="46"/>
      <c r="I25" s="46"/>
      <c r="J25" s="45"/>
      <c r="K25" s="46">
        <f t="shared" si="0"/>
        <v>0</v>
      </c>
      <c r="L25" s="52" t="s">
        <v>160</v>
      </c>
    </row>
    <row r="26" spans="1:13" s="50" customFormat="1" ht="37.5" customHeight="1" x14ac:dyDescent="0.3">
      <c r="A26" s="44" t="s">
        <v>29</v>
      </c>
      <c r="B26" s="45"/>
      <c r="C26" s="46">
        <v>0</v>
      </c>
      <c r="D26" s="46"/>
      <c r="E26" s="47"/>
      <c r="F26" s="46"/>
      <c r="G26" s="46"/>
      <c r="H26" s="46"/>
      <c r="I26" s="46"/>
      <c r="J26" s="45"/>
      <c r="K26" s="46">
        <f t="shared" si="0"/>
        <v>0</v>
      </c>
      <c r="L26" s="49" t="s">
        <v>161</v>
      </c>
    </row>
    <row r="27" spans="1:13" s="50" customFormat="1" ht="30" customHeight="1" x14ac:dyDescent="0.3">
      <c r="A27" s="44" t="s">
        <v>30</v>
      </c>
      <c r="B27" s="45"/>
      <c r="C27" s="46">
        <v>0</v>
      </c>
      <c r="D27" s="46"/>
      <c r="E27" s="47"/>
      <c r="F27" s="46"/>
      <c r="G27" s="46"/>
      <c r="H27" s="46"/>
      <c r="I27" s="46"/>
      <c r="J27" s="45"/>
      <c r="K27" s="46">
        <f t="shared" si="0"/>
        <v>0</v>
      </c>
      <c r="L27" s="49" t="s">
        <v>59</v>
      </c>
    </row>
    <row r="28" spans="1:13" s="50" customFormat="1" ht="87.75" customHeight="1" x14ac:dyDescent="0.3">
      <c r="A28" s="44" t="s">
        <v>31</v>
      </c>
      <c r="B28" s="45"/>
      <c r="C28" s="46">
        <v>0</v>
      </c>
      <c r="D28" s="46"/>
      <c r="E28" s="47"/>
      <c r="F28" s="46"/>
      <c r="G28" s="46"/>
      <c r="H28" s="46"/>
      <c r="I28" s="46"/>
      <c r="J28" s="45"/>
      <c r="K28" s="46">
        <f t="shared" si="0"/>
        <v>0</v>
      </c>
      <c r="L28" s="52" t="s">
        <v>162</v>
      </c>
    </row>
    <row r="29" spans="1:13" s="50" customFormat="1" ht="88.5" customHeight="1" x14ac:dyDescent="0.3">
      <c r="A29" s="44" t="s">
        <v>32</v>
      </c>
      <c r="B29" s="45"/>
      <c r="C29" s="46">
        <v>0</v>
      </c>
      <c r="D29" s="46"/>
      <c r="E29" s="47"/>
      <c r="F29" s="46"/>
      <c r="G29" s="46"/>
      <c r="H29" s="46"/>
      <c r="I29" s="46"/>
      <c r="J29" s="45"/>
      <c r="K29" s="46">
        <f t="shared" si="0"/>
        <v>0</v>
      </c>
      <c r="L29" s="52" t="s">
        <v>163</v>
      </c>
      <c r="M29" s="53"/>
    </row>
    <row r="30" spans="1:13" s="50" customFormat="1" ht="41.25" customHeight="1" x14ac:dyDescent="0.3">
      <c r="A30" s="44" t="s">
        <v>34</v>
      </c>
      <c r="B30" s="45"/>
      <c r="C30" s="46">
        <v>0</v>
      </c>
      <c r="D30" s="46"/>
      <c r="E30" s="47"/>
      <c r="F30" s="46"/>
      <c r="G30" s="46"/>
      <c r="H30" s="46"/>
      <c r="I30" s="46"/>
      <c r="J30" s="45"/>
      <c r="K30" s="46">
        <f t="shared" si="0"/>
        <v>0</v>
      </c>
      <c r="L30" s="49" t="s">
        <v>62</v>
      </c>
    </row>
    <row r="31" spans="1:13" s="50" customFormat="1" ht="74.25" customHeight="1" x14ac:dyDescent="0.3">
      <c r="A31" s="44" t="s">
        <v>35</v>
      </c>
      <c r="B31" s="45"/>
      <c r="C31" s="46">
        <v>0</v>
      </c>
      <c r="D31" s="46"/>
      <c r="E31" s="47"/>
      <c r="F31" s="46"/>
      <c r="G31" s="46"/>
      <c r="H31" s="46"/>
      <c r="I31" s="46"/>
      <c r="J31" s="45"/>
      <c r="K31" s="46">
        <f t="shared" si="0"/>
        <v>0</v>
      </c>
      <c r="L31" s="52" t="s">
        <v>164</v>
      </c>
      <c r="M31" s="53"/>
    </row>
    <row r="32" spans="1:13" s="50" customFormat="1" ht="37.5" customHeight="1" x14ac:dyDescent="0.3">
      <c r="A32" s="44" t="s">
        <v>36</v>
      </c>
      <c r="B32" s="45"/>
      <c r="C32" s="46">
        <v>0</v>
      </c>
      <c r="D32" s="46"/>
      <c r="E32" s="47"/>
      <c r="F32" s="46"/>
      <c r="G32" s="46"/>
      <c r="H32" s="46"/>
      <c r="I32" s="46"/>
      <c r="J32" s="45"/>
      <c r="K32" s="46">
        <f t="shared" si="0"/>
        <v>0</v>
      </c>
      <c r="L32" s="49" t="s">
        <v>64</v>
      </c>
    </row>
    <row r="33" spans="1:13" s="50" customFormat="1" ht="133.5" customHeight="1" x14ac:dyDescent="0.3">
      <c r="A33" s="44" t="s">
        <v>37</v>
      </c>
      <c r="B33" s="45"/>
      <c r="C33" s="46">
        <v>0</v>
      </c>
      <c r="D33" s="46"/>
      <c r="E33" s="47"/>
      <c r="F33" s="46"/>
      <c r="G33" s="46"/>
      <c r="H33" s="46"/>
      <c r="I33" s="46"/>
      <c r="J33" s="45"/>
      <c r="K33" s="46">
        <f t="shared" si="0"/>
        <v>0</v>
      </c>
      <c r="L33" s="52" t="s">
        <v>165</v>
      </c>
      <c r="M33" s="53"/>
    </row>
    <row r="34" spans="1:13" s="50" customFormat="1" ht="24.75" customHeight="1" x14ac:dyDescent="0.3">
      <c r="A34" s="44" t="s">
        <v>166</v>
      </c>
      <c r="B34" s="45"/>
      <c r="C34" s="46">
        <v>0</v>
      </c>
      <c r="D34" s="46">
        <v>0</v>
      </c>
      <c r="E34" s="47">
        <v>0</v>
      </c>
      <c r="F34" s="46">
        <v>0</v>
      </c>
      <c r="G34" s="46">
        <v>0</v>
      </c>
      <c r="H34" s="46">
        <v>0</v>
      </c>
      <c r="I34" s="46"/>
      <c r="J34" s="69">
        <v>3462163488</v>
      </c>
      <c r="K34" s="69">
        <f t="shared" si="0"/>
        <v>3462163488</v>
      </c>
      <c r="L34" s="52" t="s">
        <v>167</v>
      </c>
    </row>
    <row r="35" spans="1:13" s="50" customFormat="1" ht="36" customHeight="1" x14ac:dyDescent="0.3">
      <c r="A35" s="44" t="s">
        <v>168</v>
      </c>
      <c r="B35" s="45"/>
      <c r="C35" s="46">
        <v>0</v>
      </c>
      <c r="D35" s="46">
        <v>0</v>
      </c>
      <c r="E35" s="47">
        <v>0</v>
      </c>
      <c r="F35" s="46">
        <v>0</v>
      </c>
      <c r="G35" s="46">
        <v>0</v>
      </c>
      <c r="H35" s="46">
        <v>0</v>
      </c>
      <c r="I35" s="46"/>
      <c r="J35" s="69">
        <v>2270031068</v>
      </c>
      <c r="K35" s="69">
        <f t="shared" si="0"/>
        <v>2270031068</v>
      </c>
      <c r="L35" s="52" t="s">
        <v>169</v>
      </c>
    </row>
    <row r="36" spans="1:13" s="50" customFormat="1" ht="41.25" customHeight="1" x14ac:dyDescent="0.3">
      <c r="A36" s="54" t="s">
        <v>170</v>
      </c>
      <c r="B36" s="45"/>
      <c r="C36" s="46">
        <v>0</v>
      </c>
      <c r="D36" s="46">
        <v>0</v>
      </c>
      <c r="E36" s="47">
        <v>0</v>
      </c>
      <c r="F36" s="46">
        <v>0</v>
      </c>
      <c r="G36" s="46">
        <v>0</v>
      </c>
      <c r="H36" s="46">
        <v>0</v>
      </c>
      <c r="I36" s="46"/>
      <c r="J36" s="69">
        <v>1175278111</v>
      </c>
      <c r="K36" s="69">
        <f t="shared" si="0"/>
        <v>1175278111</v>
      </c>
      <c r="L36" s="52" t="s">
        <v>171</v>
      </c>
    </row>
    <row r="37" spans="1:13" s="50" customFormat="1" ht="47.25" customHeight="1" x14ac:dyDescent="0.3">
      <c r="A37" s="54" t="s">
        <v>172</v>
      </c>
      <c r="B37" s="45"/>
      <c r="C37" s="46">
        <v>0</v>
      </c>
      <c r="D37" s="46">
        <v>0</v>
      </c>
      <c r="E37" s="47">
        <v>0</v>
      </c>
      <c r="F37" s="46">
        <v>0</v>
      </c>
      <c r="G37" s="46"/>
      <c r="H37" s="46">
        <v>0</v>
      </c>
      <c r="I37" s="46"/>
      <c r="J37" s="69">
        <v>1288130242</v>
      </c>
      <c r="K37" s="69">
        <f t="shared" si="0"/>
        <v>1288130242</v>
      </c>
      <c r="L37" s="52" t="s">
        <v>173</v>
      </c>
    </row>
    <row r="38" spans="1:13" s="50" customFormat="1" ht="47.25" customHeight="1" x14ac:dyDescent="0.3">
      <c r="A38" s="64" t="s">
        <v>174</v>
      </c>
      <c r="B38" s="68">
        <f>SUM(B5:B37)</f>
        <v>410000000</v>
      </c>
      <c r="C38" s="69">
        <f>SUM(C5:C37)</f>
        <v>0</v>
      </c>
      <c r="D38" s="70">
        <f>SUM(D5:D37)</f>
        <v>0</v>
      </c>
      <c r="E38" s="71">
        <f>SUM(E5:E37)</f>
        <v>0</v>
      </c>
      <c r="F38" s="69">
        <f>SUM(F5:F37)</f>
        <v>0</v>
      </c>
      <c r="G38" s="69">
        <f t="shared" ref="G38:K38" si="1">SUM(G5:G37)</f>
        <v>0</v>
      </c>
      <c r="H38" s="69">
        <f t="shared" si="1"/>
        <v>0</v>
      </c>
      <c r="I38" s="69">
        <f t="shared" si="1"/>
        <v>0</v>
      </c>
      <c r="J38" s="69">
        <f t="shared" si="1"/>
        <v>8195602909</v>
      </c>
      <c r="K38" s="69">
        <f t="shared" si="1"/>
        <v>8605602909</v>
      </c>
      <c r="L38" s="72" t="s">
        <v>189</v>
      </c>
    </row>
    <row r="39" spans="1:13" s="58" customFormat="1" ht="56.25" customHeight="1" x14ac:dyDescent="0.3">
      <c r="A39" s="64" t="s">
        <v>174</v>
      </c>
      <c r="B39" s="65">
        <f t="shared" ref="B39:J39" si="2">SUM(B5:B37)</f>
        <v>410000000</v>
      </c>
      <c r="C39" s="66">
        <v>46785770439</v>
      </c>
      <c r="D39" s="157">
        <v>551786829</v>
      </c>
      <c r="E39" s="158"/>
      <c r="F39" s="66">
        <v>16556667989</v>
      </c>
      <c r="G39" s="66">
        <v>807914854</v>
      </c>
      <c r="H39" s="66">
        <v>2910420391</v>
      </c>
      <c r="I39" s="66">
        <v>5191107653</v>
      </c>
      <c r="J39" s="66">
        <f t="shared" si="2"/>
        <v>8195602909</v>
      </c>
      <c r="K39" s="66">
        <f>+SUM(B39:J39)</f>
        <v>81409271064</v>
      </c>
      <c r="L39" s="67"/>
    </row>
    <row r="40" spans="1:13" ht="57" customHeight="1" x14ac:dyDescent="0.3">
      <c r="C40" s="63" t="s">
        <v>175</v>
      </c>
      <c r="D40" s="157">
        <f>+D39+E39</f>
        <v>551786829</v>
      </c>
      <c r="E40" s="159"/>
    </row>
    <row r="41" spans="1:13" ht="10.5" customHeight="1" x14ac:dyDescent="0.3"/>
    <row r="44" spans="1:13" x14ac:dyDescent="0.3">
      <c r="A44" s="160" t="s">
        <v>176</v>
      </c>
      <c r="B44" s="160"/>
      <c r="C44" s="160" t="s">
        <v>177</v>
      </c>
      <c r="D44" s="160"/>
      <c r="E44" s="160"/>
    </row>
    <row r="45" spans="1:13" x14ac:dyDescent="0.3">
      <c r="A45" s="140" t="s">
        <v>178</v>
      </c>
      <c r="B45" s="140"/>
      <c r="C45" s="141">
        <v>46785770439</v>
      </c>
      <c r="D45" s="142"/>
      <c r="E45" s="143"/>
    </row>
    <row r="46" spans="1:13" x14ac:dyDescent="0.3">
      <c r="A46" s="140" t="s">
        <v>179</v>
      </c>
      <c r="B46" s="140"/>
      <c r="C46" s="149">
        <v>551786829</v>
      </c>
      <c r="D46" s="150"/>
      <c r="E46" s="151"/>
    </row>
    <row r="47" spans="1:13" x14ac:dyDescent="0.3">
      <c r="A47" s="140" t="s">
        <v>180</v>
      </c>
      <c r="B47" s="140"/>
      <c r="C47" s="149">
        <v>16556667989</v>
      </c>
      <c r="D47" s="150"/>
      <c r="E47" s="151"/>
    </row>
    <row r="48" spans="1:13" x14ac:dyDescent="0.3">
      <c r="A48" s="140" t="s">
        <v>181</v>
      </c>
      <c r="B48" s="140"/>
      <c r="C48" s="149">
        <v>807914854</v>
      </c>
      <c r="D48" s="150"/>
      <c r="E48" s="151"/>
    </row>
    <row r="49" spans="1:8" x14ac:dyDescent="0.3">
      <c r="A49" s="148" t="s">
        <v>182</v>
      </c>
      <c r="B49" s="148"/>
      <c r="C49" s="149">
        <v>2910420391</v>
      </c>
      <c r="D49" s="150"/>
      <c r="E49" s="151"/>
    </row>
    <row r="50" spans="1:8" ht="47.25" customHeight="1" x14ac:dyDescent="0.3">
      <c r="A50" s="140" t="s">
        <v>183</v>
      </c>
      <c r="B50" s="140"/>
      <c r="C50" s="149">
        <v>5191107653</v>
      </c>
      <c r="D50" s="150"/>
      <c r="E50" s="151"/>
      <c r="F50" s="152" t="s">
        <v>184</v>
      </c>
      <c r="G50" s="153"/>
      <c r="H50" s="154"/>
    </row>
    <row r="51" spans="1:8" ht="42" customHeight="1" x14ac:dyDescent="0.3">
      <c r="A51" s="140" t="s">
        <v>185</v>
      </c>
      <c r="B51" s="140"/>
      <c r="C51" s="141">
        <v>410000000</v>
      </c>
      <c r="D51" s="142"/>
      <c r="E51" s="143"/>
      <c r="F51" s="152" t="s">
        <v>186</v>
      </c>
      <c r="G51" s="153"/>
      <c r="H51" s="154"/>
    </row>
    <row r="52" spans="1:8" ht="38.25" customHeight="1" x14ac:dyDescent="0.3">
      <c r="A52" s="140" t="s">
        <v>187</v>
      </c>
      <c r="B52" s="140"/>
      <c r="C52" s="141">
        <v>8195602909.0900002</v>
      </c>
      <c r="D52" s="142"/>
      <c r="E52" s="143"/>
      <c r="G52" s="60"/>
    </row>
    <row r="53" spans="1:8" ht="29.25" customHeight="1" x14ac:dyDescent="0.3">
      <c r="A53" s="144" t="s">
        <v>188</v>
      </c>
      <c r="B53" s="144"/>
      <c r="C53" s="145">
        <f>SUM(C45:E52)</f>
        <v>81409271064.089996</v>
      </c>
      <c r="D53" s="146"/>
      <c r="E53" s="147"/>
      <c r="G53" s="60"/>
    </row>
  </sheetData>
  <mergeCells count="25">
    <mergeCell ref="A45:B45"/>
    <mergeCell ref="C45:E45"/>
    <mergeCell ref="A3:L3"/>
    <mergeCell ref="D39:E39"/>
    <mergeCell ref="D40:E40"/>
    <mergeCell ref="A44:B44"/>
    <mergeCell ref="C44:E44"/>
    <mergeCell ref="F50:H50"/>
    <mergeCell ref="A51:B51"/>
    <mergeCell ref="C51:E51"/>
    <mergeCell ref="F51:H51"/>
    <mergeCell ref="A46:B46"/>
    <mergeCell ref="C46:E46"/>
    <mergeCell ref="A47:B47"/>
    <mergeCell ref="C47:E47"/>
    <mergeCell ref="A48:B48"/>
    <mergeCell ref="C48:E48"/>
    <mergeCell ref="A52:B52"/>
    <mergeCell ref="C52:E52"/>
    <mergeCell ref="A53:B53"/>
    <mergeCell ref="C53:E53"/>
    <mergeCell ref="A49:B49"/>
    <mergeCell ref="C49:E49"/>
    <mergeCell ref="A50:B50"/>
    <mergeCell ref="C50:E50"/>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93A75A-4102-4520-9088-045ADB661F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D2A47D-DFDC-428A-8CDF-B1A15EBCE0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Valores Asegurados Original</vt:lpstr>
      <vt:lpstr>Valores Asegurar Proceso 2024 </vt:lpstr>
      <vt:lpstr>Discriminación Activos Globales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Cuellar Mejia, Daniel Ricardo</dc:creator>
  <cp:lastModifiedBy>Leydy Hernandez</cp:lastModifiedBy>
  <dcterms:created xsi:type="dcterms:W3CDTF">2022-06-22T14:51:33Z</dcterms:created>
  <dcterms:modified xsi:type="dcterms:W3CDTF">2023-12-07T15:48:51Z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47b247-e90e-43a3-9d7b-004f14ae6873_Enabled">
    <vt:lpwstr>true</vt:lpwstr>
  </property>
  <property fmtid="{D5CDD505-2E9C-101B-9397-08002B2CF9AE}" pid="3" name="MSIP_Label_d347b247-e90e-43a3-9d7b-004f14ae6873_SetDate">
    <vt:lpwstr>2022-08-30T13:52:04Z</vt:lpwstr>
  </property>
  <property fmtid="{D5CDD505-2E9C-101B-9397-08002B2CF9AE}" pid="4" name="MSIP_Label_d347b247-e90e-43a3-9d7b-004f14ae6873_Method">
    <vt:lpwstr>Standard</vt:lpwstr>
  </property>
  <property fmtid="{D5CDD505-2E9C-101B-9397-08002B2CF9AE}" pid="5" name="MSIP_Label_d347b247-e90e-43a3-9d7b-004f14ae6873_Name">
    <vt:lpwstr>d347b247-e90e-43a3-9d7b-004f14ae6873</vt:lpwstr>
  </property>
  <property fmtid="{D5CDD505-2E9C-101B-9397-08002B2CF9AE}" pid="6" name="MSIP_Label_d347b247-e90e-43a3-9d7b-004f14ae6873_SiteId">
    <vt:lpwstr>76e3921f-489b-4b7e-9547-9ea297add9b5</vt:lpwstr>
  </property>
  <property fmtid="{D5CDD505-2E9C-101B-9397-08002B2CF9AE}" pid="7" name="MSIP_Label_d347b247-e90e-43a3-9d7b-004f14ae6873_ActionId">
    <vt:lpwstr>0f6dc51c-bd76-42f7-a51e-c12d397566cc</vt:lpwstr>
  </property>
  <property fmtid="{D5CDD505-2E9C-101B-9397-08002B2CF9AE}" pid="8" name="MSIP_Label_d347b247-e90e-43a3-9d7b-004f14ae6873_ContentBits">
    <vt:lpwstr>0</vt:lpwstr>
  </property>
  <property fmtid="{D5CDD505-2E9C-101B-9397-08002B2CF9AE}" pid="9" name="MSIP_Label_1f9f3886-688c-41ec-beb5-f6c446299e5f_Enabled">
    <vt:lpwstr>true</vt:lpwstr>
  </property>
  <property fmtid="{D5CDD505-2E9C-101B-9397-08002B2CF9AE}" pid="10" name="MSIP_Label_1f9f3886-688c-41ec-beb5-f6c446299e5f_SetDate">
    <vt:lpwstr>2023-10-13T14:27:26Z</vt:lpwstr>
  </property>
  <property fmtid="{D5CDD505-2E9C-101B-9397-08002B2CF9AE}" pid="11" name="MSIP_Label_1f9f3886-688c-41ec-beb5-f6c446299e5f_Method">
    <vt:lpwstr>Standard</vt:lpwstr>
  </property>
  <property fmtid="{D5CDD505-2E9C-101B-9397-08002B2CF9AE}" pid="12" name="MSIP_Label_1f9f3886-688c-41ec-beb5-f6c446299e5f_Name">
    <vt:lpwstr>Interno - Acceso abierto (No Cifrado)</vt:lpwstr>
  </property>
  <property fmtid="{D5CDD505-2E9C-101B-9397-08002B2CF9AE}" pid="13" name="MSIP_Label_1f9f3886-688c-41ec-beb5-f6c446299e5f_SiteId">
    <vt:lpwstr>73e84937-70de-4ceb-8f14-b8f9ab356f6e</vt:lpwstr>
  </property>
  <property fmtid="{D5CDD505-2E9C-101B-9397-08002B2CF9AE}" pid="14" name="MSIP_Label_1f9f3886-688c-41ec-beb5-f6c446299e5f_ActionId">
    <vt:lpwstr>7e188983-622f-41f2-a6e5-fda5ad619024</vt:lpwstr>
  </property>
  <property fmtid="{D5CDD505-2E9C-101B-9397-08002B2CF9AE}" pid="15" name="MSIP_Label_1f9f3886-688c-41ec-beb5-f6c446299e5f_ContentBits">
    <vt:lpwstr>2</vt:lpwstr>
  </property>
</Properties>
</file>