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7755" tabRatio="835" activeTab="0"/>
  </bookViews>
  <sheets>
    <sheet name="RESUMEN" sheetId="1" r:id="rId1"/>
    <sheet name="EXPERIENCIA" sheetId="2" state="hidden" r:id="rId2"/>
    <sheet name="CONDICIONES TECNICAS OBLIGATORI" sheetId="3" state="hidden" r:id="rId3"/>
    <sheet name="TRDM" sheetId="4" r:id="rId4"/>
    <sheet name="R.C.E." sheetId="5" r:id="rId5"/>
    <sheet name="MANEJO" sheetId="6" r:id="rId6"/>
    <sheet name="TR. VALORES" sheetId="7" r:id="rId7"/>
    <sheet name="AUTOS" sheetId="8" r:id="rId8"/>
    <sheet name="RCSP" sheetId="9" r:id="rId9"/>
    <sheet name="IRF" sheetId="10" r:id="rId10"/>
    <sheet name="CYBER" sheetId="11" r:id="rId11"/>
    <sheet name="VIDA FUNCIONARIOS" sheetId="12" r:id="rId12"/>
    <sheet name="VIDA DEUDORES" sheetId="13" r:id="rId13"/>
    <sheet name="INCENDIO DEUDORES" sheetId="14" r:id="rId14"/>
    <sheet name="G2 irf com" sheetId="15" state="hidden" r:id="rId15"/>
    <sheet name="VIDA GRUPO EXEQUIAS" sheetId="16" r:id="rId16"/>
    <sheet name="PROPUESTA ECONOMICA" sheetId="17" r:id="rId17"/>
  </sheets>
  <externalReferences>
    <externalReference r:id="rId20"/>
    <externalReference r:id="rId21"/>
    <externalReference r:id="rId22"/>
  </externalReferences>
  <definedNames>
    <definedName name="_1">#N/A</definedName>
    <definedName name="_2">#N/A</definedName>
    <definedName name="_3">#N/A</definedName>
    <definedName name="_DAT1" localSheetId="10">#REF!</definedName>
    <definedName name="_DAT1" localSheetId="13">#REF!</definedName>
    <definedName name="_DAT1" localSheetId="9">#REF!</definedName>
    <definedName name="_DAT1" localSheetId="8">#REF!</definedName>
    <definedName name="_DAT1" localSheetId="12">#REF!</definedName>
    <definedName name="_DAT1" localSheetId="11">#REF!</definedName>
    <definedName name="_DAT1" localSheetId="15">#REF!</definedName>
    <definedName name="_DAT1">#REF!</definedName>
    <definedName name="_DAT10" localSheetId="10">#REF!</definedName>
    <definedName name="_DAT10" localSheetId="13">#REF!</definedName>
    <definedName name="_DAT10" localSheetId="9">#REF!</definedName>
    <definedName name="_DAT10" localSheetId="8">#REF!</definedName>
    <definedName name="_DAT10" localSheetId="12">#REF!</definedName>
    <definedName name="_DAT10" localSheetId="11">#REF!</definedName>
    <definedName name="_DAT10" localSheetId="15">#REF!</definedName>
    <definedName name="_DAT10">#REF!</definedName>
    <definedName name="_DAT11" localSheetId="10">#REF!</definedName>
    <definedName name="_DAT11" localSheetId="13">#REF!</definedName>
    <definedName name="_DAT11" localSheetId="9">#REF!</definedName>
    <definedName name="_DAT11" localSheetId="8">#REF!</definedName>
    <definedName name="_DAT11" localSheetId="12">#REF!</definedName>
    <definedName name="_DAT11" localSheetId="11">#REF!</definedName>
    <definedName name="_DAT11" localSheetId="15">#REF!</definedName>
    <definedName name="_DAT11">#REF!</definedName>
    <definedName name="_DAT12" localSheetId="10">#REF!</definedName>
    <definedName name="_DAT12" localSheetId="13">#REF!</definedName>
    <definedName name="_DAT12" localSheetId="9">#REF!</definedName>
    <definedName name="_DAT12" localSheetId="8">#REF!</definedName>
    <definedName name="_DAT12" localSheetId="12">#REF!</definedName>
    <definedName name="_DAT12" localSheetId="11">#REF!</definedName>
    <definedName name="_DAT12" localSheetId="15">#REF!</definedName>
    <definedName name="_DAT12">#REF!</definedName>
    <definedName name="_DAT13" localSheetId="10">#REF!</definedName>
    <definedName name="_DAT13" localSheetId="13">#REF!</definedName>
    <definedName name="_DAT13" localSheetId="9">#REF!</definedName>
    <definedName name="_DAT13" localSheetId="8">#REF!</definedName>
    <definedName name="_DAT13" localSheetId="12">#REF!</definedName>
    <definedName name="_DAT13" localSheetId="11">#REF!</definedName>
    <definedName name="_DAT13" localSheetId="15">#REF!</definedName>
    <definedName name="_DAT13">#REF!</definedName>
    <definedName name="_DAT14" localSheetId="10">#REF!</definedName>
    <definedName name="_DAT14" localSheetId="13">#REF!</definedName>
    <definedName name="_DAT14" localSheetId="9">#REF!</definedName>
    <definedName name="_DAT14" localSheetId="8">#REF!</definedName>
    <definedName name="_DAT14" localSheetId="12">#REF!</definedName>
    <definedName name="_DAT14" localSheetId="11">#REF!</definedName>
    <definedName name="_DAT14" localSheetId="15">#REF!</definedName>
    <definedName name="_DAT14">#REF!</definedName>
    <definedName name="_DAT15" localSheetId="10">#REF!</definedName>
    <definedName name="_DAT15" localSheetId="13">#REF!</definedName>
    <definedName name="_DAT15" localSheetId="9">#REF!</definedName>
    <definedName name="_DAT15" localSheetId="8">#REF!</definedName>
    <definedName name="_DAT15" localSheetId="12">#REF!</definedName>
    <definedName name="_DAT15" localSheetId="11">#REF!</definedName>
    <definedName name="_DAT15" localSheetId="15">#REF!</definedName>
    <definedName name="_DAT15">#REF!</definedName>
    <definedName name="_DAT16" localSheetId="10">#REF!</definedName>
    <definedName name="_DAT16" localSheetId="13">#REF!</definedName>
    <definedName name="_DAT16" localSheetId="9">#REF!</definedName>
    <definedName name="_DAT16" localSheetId="8">#REF!</definedName>
    <definedName name="_DAT16" localSheetId="12">#REF!</definedName>
    <definedName name="_DAT16" localSheetId="11">#REF!</definedName>
    <definedName name="_DAT16" localSheetId="15">#REF!</definedName>
    <definedName name="_DAT16">#REF!</definedName>
    <definedName name="_DAT17" localSheetId="10">#REF!</definedName>
    <definedName name="_DAT17" localSheetId="13">#REF!</definedName>
    <definedName name="_DAT17" localSheetId="9">#REF!</definedName>
    <definedName name="_DAT17" localSheetId="8">#REF!</definedName>
    <definedName name="_DAT17" localSheetId="12">#REF!</definedName>
    <definedName name="_DAT17" localSheetId="11">#REF!</definedName>
    <definedName name="_DAT17" localSheetId="15">#REF!</definedName>
    <definedName name="_DAT17">#REF!</definedName>
    <definedName name="_DAT18" localSheetId="10">#REF!</definedName>
    <definedName name="_DAT18" localSheetId="13">#REF!</definedName>
    <definedName name="_DAT18" localSheetId="9">#REF!</definedName>
    <definedName name="_DAT18" localSheetId="8">#REF!</definedName>
    <definedName name="_DAT18" localSheetId="12">#REF!</definedName>
    <definedName name="_DAT18" localSheetId="11">#REF!</definedName>
    <definedName name="_DAT18" localSheetId="15">#REF!</definedName>
    <definedName name="_DAT18">#REF!</definedName>
    <definedName name="_DAT2" localSheetId="10">#REF!</definedName>
    <definedName name="_DAT2" localSheetId="13">#REF!</definedName>
    <definedName name="_DAT2" localSheetId="9">#REF!</definedName>
    <definedName name="_DAT2" localSheetId="8">#REF!</definedName>
    <definedName name="_DAT2" localSheetId="12">#REF!</definedName>
    <definedName name="_DAT2" localSheetId="11">#REF!</definedName>
    <definedName name="_DAT2" localSheetId="15">#REF!</definedName>
    <definedName name="_DAT2">#REF!</definedName>
    <definedName name="_DAT3" localSheetId="10">#REF!</definedName>
    <definedName name="_DAT3" localSheetId="13">#REF!</definedName>
    <definedName name="_DAT3" localSheetId="9">#REF!</definedName>
    <definedName name="_DAT3" localSheetId="8">#REF!</definedName>
    <definedName name="_DAT3" localSheetId="12">#REF!</definedName>
    <definedName name="_DAT3" localSheetId="11">#REF!</definedName>
    <definedName name="_DAT3" localSheetId="15">#REF!</definedName>
    <definedName name="_DAT3">#REF!</definedName>
    <definedName name="_DAT4" localSheetId="10">#REF!</definedName>
    <definedName name="_DAT4" localSheetId="13">#REF!</definedName>
    <definedName name="_DAT4" localSheetId="9">#REF!</definedName>
    <definedName name="_DAT4" localSheetId="8">#REF!</definedName>
    <definedName name="_DAT4" localSheetId="12">#REF!</definedName>
    <definedName name="_DAT4" localSheetId="11">#REF!</definedName>
    <definedName name="_DAT4" localSheetId="15">#REF!</definedName>
    <definedName name="_DAT4">#REF!</definedName>
    <definedName name="_DAT5" localSheetId="10">#REF!</definedName>
    <definedName name="_DAT5" localSheetId="13">#REF!</definedName>
    <definedName name="_DAT5" localSheetId="9">#REF!</definedName>
    <definedName name="_DAT5" localSheetId="8">#REF!</definedName>
    <definedName name="_DAT5" localSheetId="12">#REF!</definedName>
    <definedName name="_DAT5" localSheetId="11">#REF!</definedName>
    <definedName name="_DAT5" localSheetId="15">#REF!</definedName>
    <definedName name="_DAT5">#REF!</definedName>
    <definedName name="_DAT6" localSheetId="10">#REF!</definedName>
    <definedName name="_DAT6" localSheetId="13">#REF!</definedName>
    <definedName name="_DAT6" localSheetId="9">#REF!</definedName>
    <definedName name="_DAT6" localSheetId="8">#REF!</definedName>
    <definedName name="_DAT6" localSheetId="12">#REF!</definedName>
    <definedName name="_DAT6" localSheetId="11">#REF!</definedName>
    <definedName name="_DAT6" localSheetId="15">#REF!</definedName>
    <definedName name="_DAT6">#REF!</definedName>
    <definedName name="_DAT7" localSheetId="10">#REF!</definedName>
    <definedName name="_DAT7" localSheetId="13">#REF!</definedName>
    <definedName name="_DAT7" localSheetId="9">#REF!</definedName>
    <definedName name="_DAT7" localSheetId="8">#REF!</definedName>
    <definedName name="_DAT7" localSheetId="12">#REF!</definedName>
    <definedName name="_DAT7" localSheetId="11">#REF!</definedName>
    <definedName name="_DAT7" localSheetId="15">#REF!</definedName>
    <definedName name="_DAT7">#REF!</definedName>
    <definedName name="_DAT8" localSheetId="10">#REF!</definedName>
    <definedName name="_DAT8" localSheetId="13">#REF!</definedName>
    <definedName name="_DAT8" localSheetId="9">#REF!</definedName>
    <definedName name="_DAT8" localSheetId="8">#REF!</definedName>
    <definedName name="_DAT8" localSheetId="12">#REF!</definedName>
    <definedName name="_DAT8" localSheetId="11">#REF!</definedName>
    <definedName name="_DAT8" localSheetId="15">#REF!</definedName>
    <definedName name="_DAT8">#REF!</definedName>
    <definedName name="_DAT9" localSheetId="10">#REF!</definedName>
    <definedName name="_DAT9" localSheetId="13">#REF!</definedName>
    <definedName name="_DAT9" localSheetId="9">#REF!</definedName>
    <definedName name="_DAT9" localSheetId="8">#REF!</definedName>
    <definedName name="_DAT9" localSheetId="12">#REF!</definedName>
    <definedName name="_DAT9" localSheetId="11">#REF!</definedName>
    <definedName name="_DAT9" localSheetId="15">#REF!</definedName>
    <definedName name="_DAT9">#REF!</definedName>
    <definedName name="_GoBack" localSheetId="7">'AUTOS'!#REF!</definedName>
    <definedName name="_GoBack" localSheetId="10">'CYBER'!#REF!</definedName>
    <definedName name="_GoBack" localSheetId="13">'INCENDIO DEUDORES'!#REF!</definedName>
    <definedName name="_GoBack" localSheetId="9">'IRF'!#REF!</definedName>
    <definedName name="_GoBack" localSheetId="5">'MANEJO'!#REF!</definedName>
    <definedName name="_GoBack" localSheetId="4">'R.C.E.'!#REF!</definedName>
    <definedName name="_GoBack" localSheetId="8">'RCSP'!#REF!</definedName>
    <definedName name="_GoBack" localSheetId="6">'TR. VALORES'!#REF!</definedName>
    <definedName name="_GoBack" localSheetId="3">'TRDM'!#REF!</definedName>
    <definedName name="_GoBack" localSheetId="12">'VIDA DEUDORES'!#REF!</definedName>
    <definedName name="_GoBack" localSheetId="11">'VIDA FUNCIONARIOS'!#REF!</definedName>
    <definedName name="_GoBack" localSheetId="15">'VIDA GRUPO EXEQUIAS'!#REF!</definedName>
    <definedName name="A_impresión_IM" localSheetId="10">#REF!</definedName>
    <definedName name="A_impresión_IM" localSheetId="13">#REF!</definedName>
    <definedName name="A_impresión_IM" localSheetId="9">#REF!</definedName>
    <definedName name="A_impresión_IM" localSheetId="8">#REF!</definedName>
    <definedName name="A_impresión_IM" localSheetId="12">#REF!</definedName>
    <definedName name="A_impresión_IM" localSheetId="11">#REF!</definedName>
    <definedName name="A_impresión_IM" localSheetId="15">#REF!</definedName>
    <definedName name="A_impresión_IM">#REF!</definedName>
    <definedName name="_xlnm.Print_Area" localSheetId="7">'AUTOS'!$A$1:$C$16</definedName>
    <definedName name="_xlnm.Print_Area" localSheetId="10">'CYBER'!$A$1:$D$15</definedName>
    <definedName name="_xlnm.Print_Area" localSheetId="13">'INCENDIO DEUDORES'!$A$1:$E$68</definedName>
    <definedName name="_xlnm.Print_Area" localSheetId="9">'IRF'!$A$1:$D$11</definedName>
    <definedName name="_xlnm.Print_Area" localSheetId="5">'MANEJO'!$A$1:$D$49</definedName>
    <definedName name="_xlnm.Print_Area" localSheetId="8">'RCSP'!$A$1:$C$13</definedName>
    <definedName name="_xlnm.Print_Area" localSheetId="12">'VIDA DEUDORES'!$A$1:$D$9</definedName>
    <definedName name="_xlnm.Print_Area" localSheetId="11">'VIDA FUNCIONARIOS'!$A$1:$C$8</definedName>
    <definedName name="_xlnm.Print_Area" localSheetId="15">'VIDA GRUPO EXEQUIAS'!$A$1:$D$7</definedName>
    <definedName name="ax" localSheetId="10">#REF!</definedName>
    <definedName name="ax" localSheetId="13">#REF!</definedName>
    <definedName name="ax" localSheetId="9">#REF!</definedName>
    <definedName name="ax" localSheetId="8">#REF!</definedName>
    <definedName name="ax" localSheetId="12">#REF!</definedName>
    <definedName name="ax" localSheetId="11">#REF!</definedName>
    <definedName name="ax" localSheetId="15">#REF!</definedName>
    <definedName name="ax">#REF!</definedName>
    <definedName name="factores" localSheetId="10">#REF!</definedName>
    <definedName name="factores" localSheetId="13">#REF!</definedName>
    <definedName name="factores" localSheetId="9">#REF!</definedName>
    <definedName name="factores" localSheetId="8">#REF!</definedName>
    <definedName name="factores" localSheetId="12">#REF!</definedName>
    <definedName name="factores" localSheetId="11">#REF!</definedName>
    <definedName name="factores" localSheetId="15">#REF!</definedName>
    <definedName name="factores">#REF!</definedName>
    <definedName name="OLE_LINK2_1" localSheetId="10">#REF!</definedName>
    <definedName name="OLE_LINK2_1" localSheetId="13">#REF!</definedName>
    <definedName name="OLE_LINK2_1" localSheetId="9">#REF!</definedName>
    <definedName name="OLE_LINK2_1" localSheetId="8">#REF!</definedName>
    <definedName name="OLE_LINK2_1" localSheetId="12">#REF!</definedName>
    <definedName name="OLE_LINK2_1" localSheetId="11">#REF!</definedName>
    <definedName name="OLE_LINK2_1" localSheetId="15">#REF!</definedName>
    <definedName name="OLE_LINK2_1">#REF!</definedName>
    <definedName name="SMMLV" localSheetId="10">'[1]CalculoBrechaColseguros'!#REF!</definedName>
    <definedName name="SMMLV" localSheetId="13">'[1]CalculoBrechaColseguros'!#REF!</definedName>
    <definedName name="SMMLV" localSheetId="9">'[1]CalculoBrechaColseguros'!#REF!</definedName>
    <definedName name="SMMLV" localSheetId="8">'[1]CalculoBrechaColseguros'!#REF!</definedName>
    <definedName name="SMMLV" localSheetId="12">'[1]CalculoBrechaColseguros'!#REF!</definedName>
    <definedName name="SMMLV" localSheetId="11">'[1]CalculoBrechaColseguros'!#REF!</definedName>
    <definedName name="SMMLV" localSheetId="15">'[1]CalculoBrechaColseguros'!#REF!</definedName>
    <definedName name="SMMLV">'[1]CalculoBrechaColseguros'!#REF!</definedName>
    <definedName name="SUELDO">'[2]SUELDO'!$A:$XFD</definedName>
    <definedName name="TEST1" localSheetId="10">#REF!</definedName>
    <definedName name="TEST1" localSheetId="13">#REF!</definedName>
    <definedName name="TEST1" localSheetId="9">#REF!</definedName>
    <definedName name="TEST1" localSheetId="8">#REF!</definedName>
    <definedName name="TEST1" localSheetId="12">#REF!</definedName>
    <definedName name="TEST1" localSheetId="11">#REF!</definedName>
    <definedName name="TEST1" localSheetId="15">#REF!</definedName>
    <definedName name="TEST1">#REF!</definedName>
    <definedName name="TESTHKEY" localSheetId="10">#REF!</definedName>
    <definedName name="TESTHKEY" localSheetId="13">#REF!</definedName>
    <definedName name="TESTHKEY" localSheetId="9">#REF!</definedName>
    <definedName name="TESTHKEY" localSheetId="8">#REF!</definedName>
    <definedName name="TESTHKEY" localSheetId="12">#REF!</definedName>
    <definedName name="TESTHKEY" localSheetId="11">#REF!</definedName>
    <definedName name="TESTHKEY" localSheetId="15">#REF!</definedName>
    <definedName name="TESTHKEY">#REF!</definedName>
    <definedName name="TESTKEYS" localSheetId="10">#REF!</definedName>
    <definedName name="TESTKEYS" localSheetId="13">#REF!</definedName>
    <definedName name="TESTKEYS" localSheetId="9">#REF!</definedName>
    <definedName name="TESTKEYS" localSheetId="8">#REF!</definedName>
    <definedName name="TESTKEYS" localSheetId="12">#REF!</definedName>
    <definedName name="TESTKEYS" localSheetId="11">#REF!</definedName>
    <definedName name="TESTKEYS" localSheetId="15">#REF!</definedName>
    <definedName name="TESTKEYS">#REF!</definedName>
    <definedName name="TESTVKEY" localSheetId="10">#REF!</definedName>
    <definedName name="TESTVKEY" localSheetId="13">#REF!</definedName>
    <definedName name="TESTVKEY" localSheetId="9">#REF!</definedName>
    <definedName name="TESTVKEY" localSheetId="8">#REF!</definedName>
    <definedName name="TESTVKEY" localSheetId="12">#REF!</definedName>
    <definedName name="TESTVKEY" localSheetId="11">#REF!</definedName>
    <definedName name="TESTVKEY" localSheetId="15">#REF!</definedName>
    <definedName name="TESTVKEY">#REF!</definedName>
    <definedName name="TMI" localSheetId="10">#REF!</definedName>
    <definedName name="TMI" localSheetId="13">#REF!</definedName>
    <definedName name="TMI" localSheetId="9">#REF!</definedName>
    <definedName name="TMI" localSheetId="8">#REF!</definedName>
    <definedName name="TMI" localSheetId="12">#REF!</definedName>
    <definedName name="TMI" localSheetId="11">#REF!</definedName>
    <definedName name="TMI" localSheetId="15">#REF!</definedName>
    <definedName name="TMI">#REF!</definedName>
    <definedName name="wer23a" localSheetId="10">#REF!</definedName>
    <definedName name="wer23a" localSheetId="13">#REF!</definedName>
    <definedName name="wer23a" localSheetId="9">#REF!</definedName>
    <definedName name="wer23a" localSheetId="8">#REF!</definedName>
    <definedName name="wer23a" localSheetId="12">#REF!</definedName>
    <definedName name="wer23a" localSheetId="11">#REF!</definedName>
    <definedName name="wer23a" localSheetId="15">#REF!</definedName>
    <definedName name="wer23a">#REF!</definedName>
  </definedNames>
  <calcPr fullCalcOnLoad="1"/>
</workbook>
</file>

<file path=xl/sharedStrings.xml><?xml version="1.0" encoding="utf-8"?>
<sst xmlns="http://schemas.openxmlformats.org/spreadsheetml/2006/main" count="1152" uniqueCount="417">
  <si>
    <t>Sin deducible</t>
  </si>
  <si>
    <t>SUBTOTAL PUNTOS CLAUSULAS</t>
  </si>
  <si>
    <t>Señor proponente indique aquí su ofrecimiento:</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</si>
  <si>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</si>
  <si>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</si>
  <si>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</si>
  <si>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</si>
  <si>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</si>
  <si>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</si>
  <si>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</si>
  <si>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</si>
  <si>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</si>
  <si>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</si>
  <si>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</si>
  <si>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</si>
  <si>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</si>
  <si>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A. Terremoto, temblor, erupción volcánica, maremoto, tsunami (sin mínimo)</t>
  </si>
  <si>
    <t>Superior a 0% y hasta 1% de la pérdida</t>
  </si>
  <si>
    <t>Superior a 1% se rechazará la propuesta</t>
  </si>
  <si>
    <t>B. HMACCOP, AMIT, sabotaje, terrorismo (sin mínimo)</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</si>
  <si>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</si>
  <si>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</si>
  <si>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</si>
  <si>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</si>
  <si>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</si>
  <si>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</si>
  <si>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</si>
  <si>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</si>
  <si>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 xml:space="preserve"> PÓLIZA DE SEGURO INFIDELIDAD Y RIESGOS FINANCIEROS </t>
  </si>
  <si>
    <t>Observaciones</t>
  </si>
  <si>
    <r>
      <t xml:space="preserve">Cláusula de Infidelidad de empleado. </t>
    </r>
    <r>
      <rPr>
        <sz val="10"/>
        <color indexed="8"/>
        <rFont val="Century Gothic"/>
        <family val="2"/>
      </rPr>
      <t>Sin exigencia de demostrar la ganancia personal indebida.</t>
    </r>
  </si>
  <si>
    <t>Para obtener el puntaje se debe ofrecer en las condiciones solicitadas, en caso de modificaciones que desfavorezcan a PREVISORA no se calificará la cláusula.</t>
  </si>
  <si>
    <r>
      <t>Bono por largo plazo:</t>
    </r>
    <r>
      <rPr>
        <sz val="10"/>
        <color indexed="8"/>
        <rFont val="Century Gothic"/>
        <family val="2"/>
      </rPr>
      <t xml:space="preserve"> Se debe indicar el porcentaje de descuento para la segunda vigencia.</t>
    </r>
  </si>
  <si>
    <t>A las mayores condiciones ofrecidas se les otorgará el máximo puntaje, a las demás se les otorgará de manera proporcional.</t>
  </si>
  <si>
    <r>
      <t xml:space="preserve">Costo Neto Financiero: </t>
    </r>
    <r>
      <rPr>
        <sz val="10"/>
        <color indexed="8"/>
        <rFont val="Century Gothic"/>
        <family val="2"/>
      </rPr>
      <t>Se solicita  la tasa, el límite máximo mensual y en el agregado anual, adicional al básico exigido.</t>
    </r>
  </si>
  <si>
    <r>
      <t xml:space="preserve">Costo limpieza: </t>
    </r>
    <r>
      <rPr>
        <sz val="10"/>
        <color indexed="8"/>
        <rFont val="Century Gothic"/>
        <family val="2"/>
      </rPr>
      <t>Se solicita un sublimite en adición a la oferta básica.</t>
    </r>
  </si>
  <si>
    <r>
      <t xml:space="preserve">Ampliación del </t>
    </r>
    <r>
      <rPr>
        <b/>
        <sz val="10"/>
        <color indexed="8"/>
        <rFont val="Century Gothic"/>
        <family val="2"/>
      </rPr>
      <t>Aviso de Siniestro:</t>
    </r>
    <r>
      <rPr>
        <sz val="10"/>
        <color indexed="8"/>
        <rFont val="Century Gothic"/>
        <family val="2"/>
      </rPr>
      <t xml:space="preserve"> Se solicita el término ofrecido en exceso al básico exigido</t>
    </r>
  </si>
  <si>
    <r>
      <t xml:space="preserve">Garantías: </t>
    </r>
    <r>
      <rPr>
        <sz val="10"/>
        <color indexed="8"/>
        <rFont val="Century Gothic"/>
        <family val="2"/>
      </rPr>
      <t>Se sebe tener en cuenta que se deben eliminar las condiciones precedentes de responsabilidad o garantías de la póliza</t>
    </r>
  </si>
  <si>
    <t>DEDUCIBLES</t>
  </si>
  <si>
    <t>Rango de deducible:</t>
  </si>
  <si>
    <t>Puntaje:</t>
  </si>
  <si>
    <t>Superior a 0 y hasta $25.000.000</t>
  </si>
  <si>
    <t>Superior a $25.000.000 y hasta $50.000.000</t>
  </si>
  <si>
    <t>Superior a $50.000.000 y hasta $75.000.000</t>
  </si>
  <si>
    <t>Superior a $75.000.000</t>
  </si>
  <si>
    <t>Se rechaza la propuesta</t>
  </si>
  <si>
    <t>PUNTOS</t>
  </si>
  <si>
    <t xml:space="preserve">CONDICIONES COMPLEMENTARIAS CALIFICABLES NO OBLIGATORIA  </t>
  </si>
  <si>
    <t xml:space="preserve">Entre $0 y $200 millones </t>
  </si>
  <si>
    <t xml:space="preserve">Superior a $200 millones y $300 millones </t>
  </si>
  <si>
    <t xml:space="preserve">Superior a $300 millones y $500 milllones </t>
  </si>
  <si>
    <t xml:space="preserve">Superior a $500 millones </t>
  </si>
  <si>
    <t>Puntaje</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</si>
  <si>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</si>
  <si>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</si>
  <si>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</si>
  <si>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</si>
  <si>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</si>
  <si>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</si>
  <si>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</si>
  <si>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</si>
  <si>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</si>
  <si>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</si>
  <si>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</si>
  <si>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</si>
  <si>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</si>
  <si>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r>
      <t>Anticipo de indemnización:</t>
    </r>
    <r>
      <rPr>
        <sz val="10"/>
        <color indexed="8"/>
        <rFont val="Century Gothic"/>
        <family val="2"/>
      </rPr>
      <t xml:space="preserve"> 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r>
  </si>
  <si>
    <t>NO SE OTORGA</t>
  </si>
  <si>
    <t xml:space="preserve">Se otorga con el 10%. Tener en cuenta que en nuestra suscripción estamos en el tercer año de LTA y que la no renovación implica la devolución de un saldo a favor de los aseguradores así:
Vigencia 2013-2014: COP 34.300.000 (Primer año)
Extensión del 28 de febrero de 2014 al 1 de septiembre de 2014: COP 17.384.932
Extensión del 1 de sept de 2014 al 1 de marzo de 2015: COP 17.009.041
Vigencia 2015 (6 meses): COP 18.000.000 (Segundo año LTA)
Última prórroga hasta 1 de octubre de 2015: COP 2.934.783
Así las cosas, el valor total reconocido por LTA equivale a la suma de: COP 89.628.756
</t>
  </si>
  <si>
    <t xml:space="preserve">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t>
  </si>
  <si>
    <t>Extensión de gastos de verificación. Como se adjunta. Sublimite COP 2.000.000.000 por todo y cada evento y en el agregado</t>
  </si>
  <si>
    <t>Aviso de siniestro 75 días</t>
  </si>
  <si>
    <t>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</si>
  <si>
    <r>
      <t>Las Condiciones Precedentes de Responsabilidad del clausulado DHP84 son eliminadas</t>
    </r>
    <r>
      <rPr>
        <strike/>
        <sz val="11"/>
        <color indexed="10"/>
        <rFont val="Times New Roman"/>
        <family val="1"/>
      </rPr>
      <t xml:space="preserve"> </t>
    </r>
  </si>
  <si>
    <t xml:space="preserve"> PÓLIZA DE SEGURO DE RESPONSABILIDAD CIVIL EXTRACONTRACTUAL 2018-2019</t>
  </si>
  <si>
    <t>Máximo 100 puntos y los demás de forma proporcional</t>
  </si>
  <si>
    <t>DEDUCIBLES PÓLIZA SEGURO INCENDIO DEUDORES</t>
  </si>
  <si>
    <t>A. Incendio y/o rayo, explosión, daños por agua, anegación, avalancha y deslizamiento, tifón, huracán, tornado, ciclón, vientos fuertes, granizo, aeronaves, vehículos, humo.</t>
  </si>
  <si>
    <t>B. Asonada, motín, conmoción civil o popular y huelga, Actos mal intencionados de terceros</t>
  </si>
  <si>
    <t>C. Terremoto, temblor y/o erupción volcánica, maremoto, marejada y tsunami (Sin mínimo)</t>
  </si>
  <si>
    <t>D. Demás eventos</t>
  </si>
  <si>
    <t>Superior a 3% y hasta 4% de la pérdida</t>
  </si>
  <si>
    <t>Superior a 4% y hasta 5% de la pérdida</t>
  </si>
  <si>
    <t>Superior a 5% se rechazará la propuesta</t>
  </si>
  <si>
    <t>Sin mínimo</t>
  </si>
  <si>
    <t>Superior a 0 y hasta 0,5 SMMLV</t>
  </si>
  <si>
    <t>Superior a 0,5 SMMLV y hasta 1 SMMLV</t>
  </si>
  <si>
    <t>Superior a 1 SMMLV se rechazará la propuesta</t>
  </si>
  <si>
    <t>Superior a 0% y hasta 2% de la pérdida</t>
  </si>
  <si>
    <t>Superior a 2% y hasta 4% de la pérdida</t>
  </si>
  <si>
    <t>Superior a 4% y hasta 6% de la pérdida</t>
  </si>
  <si>
    <t>Superior a 6% y hasta 8% de la pérdida</t>
  </si>
  <si>
    <t>Superior a 8% y hasta 10% de la pérdida</t>
  </si>
  <si>
    <t>Superior a 10% se rechazará la propuesta</t>
  </si>
  <si>
    <t>GRUPO No 4</t>
  </si>
  <si>
    <t>GRUPO No 5</t>
  </si>
  <si>
    <t>GRUPO No 6</t>
  </si>
  <si>
    <t>4.1. CAPACIDAD OPERACIONAL</t>
  </si>
  <si>
    <t>Ramo</t>
  </si>
  <si>
    <t>Vr. Asegurado</t>
  </si>
  <si>
    <t>Tasa</t>
  </si>
  <si>
    <t>Prima Neta</t>
  </si>
  <si>
    <t>IVA</t>
  </si>
  <si>
    <t>PROPONENTE</t>
  </si>
  <si>
    <t>Folio</t>
  </si>
  <si>
    <t>Cumple</t>
  </si>
  <si>
    <t>SI</t>
  </si>
  <si>
    <t>Cumple / No Cumple</t>
  </si>
  <si>
    <t>Propuesta</t>
  </si>
  <si>
    <t>SE OTORGA</t>
  </si>
  <si>
    <t>Vida Grupo Empleados</t>
  </si>
  <si>
    <t>Vida Grupo Deudores</t>
  </si>
  <si>
    <t>SBS SEGUROS</t>
  </si>
  <si>
    <t>Incendio deudores</t>
  </si>
  <si>
    <t>U.T. AXA COLPATRIA, ALLIANZ SEGUROS, CHUBB SEGUROS</t>
  </si>
  <si>
    <t>SUBTOTAL</t>
  </si>
  <si>
    <t>Automóviles</t>
  </si>
  <si>
    <t>R.C. Extracontractual</t>
  </si>
  <si>
    <t>Manejo</t>
  </si>
  <si>
    <t>R.C. Servidores Públicos</t>
  </si>
  <si>
    <t>Infidelidad y Riesgos Financieros</t>
  </si>
  <si>
    <t>Incendio Deudores</t>
  </si>
  <si>
    <t>GRUPO No 1</t>
  </si>
  <si>
    <t>Entidad Contratante</t>
  </si>
  <si>
    <t>Número y fecha de contrato</t>
  </si>
  <si>
    <t>Objeto del contrato</t>
  </si>
  <si>
    <t>Fecha de inicio y terminación</t>
  </si>
  <si>
    <t>% Participación</t>
  </si>
  <si>
    <t>Valor de Prima Participación</t>
  </si>
  <si>
    <t>Evaluación</t>
  </si>
  <si>
    <t>Si indica</t>
  </si>
  <si>
    <t>Todo Riesgo Daño Material</t>
  </si>
  <si>
    <t>Habilitado</t>
  </si>
  <si>
    <t>N/A</t>
  </si>
  <si>
    <t>GRUPO No 2</t>
  </si>
  <si>
    <t>GRUPO No 3</t>
  </si>
  <si>
    <t>Vida Grupo</t>
  </si>
  <si>
    <t>Vida Grupo Exequias</t>
  </si>
  <si>
    <t>Vida Grupo deudores</t>
  </si>
  <si>
    <t>SBS Seguros</t>
  </si>
  <si>
    <t>01/01/2017-31/12/2017</t>
  </si>
  <si>
    <t>HDI Seguros</t>
  </si>
  <si>
    <t>CODENSA S.A. ESP</t>
  </si>
  <si>
    <t>01/01/2015-01/01/2016</t>
  </si>
  <si>
    <t>01/01/2017-01/01/2018</t>
  </si>
  <si>
    <t>General Motors Colmotores</t>
  </si>
  <si>
    <t>01/04/2014-01/04/2015</t>
  </si>
  <si>
    <t>01/04/2015-01/04/2017</t>
  </si>
  <si>
    <t>No se otorga</t>
  </si>
  <si>
    <r>
      <rPr>
        <b/>
        <sz val="11"/>
        <color indexed="8"/>
        <rFont val="Calibri"/>
        <family val="2"/>
      </rPr>
      <t>4.1.1 DESCRIPCIÓN DE LA ESTRUCTURA ORGANIZACIONAL, OPERATIVA Y TÉCNICA, DE LA COMPAÑÍA DE SEGUROS:</t>
    </r>
    <r>
      <rPr>
        <sz val="11"/>
        <color theme="1"/>
        <rFont val="Calibri"/>
        <family val="2"/>
      </rPr>
      <t xml:space="preserve">
El oferente deberá presentar con su propuesta un organigrama, donde consten las diferentes áreas de soporte de su actividad haciendo una breve descripción de su estructura organizacional, administrativa, operativa y técnica.</t>
    </r>
  </si>
  <si>
    <r>
      <rPr>
        <b/>
        <sz val="11"/>
        <color indexed="8"/>
        <rFont val="Calibri"/>
        <family val="2"/>
      </rPr>
      <t>4.1.2 INFRAESTRUCTURA EN MATERIA DE COMUNICACIONES</t>
    </r>
    <r>
      <rPr>
        <sz val="11"/>
        <color theme="1"/>
        <rFont val="Calibri"/>
        <family val="2"/>
      </rPr>
      <t xml:space="preserve">
Para el manejo del programa de seguros, el proponente deberá contar mínimo con la siguiente infraestructura en materia de comunicaciones: PBX Tres (3) direcciones de correo electrónico bajo dominio propio. Una (1) línea 01 8000</t>
    </r>
  </si>
  <si>
    <t>CALIFICACION TOTAL</t>
  </si>
  <si>
    <t>HDI SEGUROS</t>
  </si>
  <si>
    <t>GRUPO 1</t>
  </si>
  <si>
    <t>Total</t>
  </si>
  <si>
    <t>GRUPO 2</t>
  </si>
  <si>
    <t>Vigencia (Días)</t>
  </si>
  <si>
    <t>GRUPO 3</t>
  </si>
  <si>
    <t>GRUPO 4</t>
  </si>
  <si>
    <t>GRUPO 5</t>
  </si>
  <si>
    <t>Se otorga sin deducible</t>
  </si>
  <si>
    <t>Se otorga sin mínimo</t>
  </si>
  <si>
    <t>GRUPO 6</t>
  </si>
  <si>
    <t>Proponente</t>
  </si>
  <si>
    <t>Experiencia</t>
  </si>
  <si>
    <t>Condiciones Técnicas Obligatorias</t>
  </si>
  <si>
    <t>Puntaje Condiciones Complementarias</t>
  </si>
  <si>
    <t>Puntaje deducibles</t>
  </si>
  <si>
    <t>Puntaje factor económico</t>
  </si>
  <si>
    <t>GENERAL</t>
  </si>
  <si>
    <t>No cumple</t>
  </si>
  <si>
    <t>Total Puntaje</t>
  </si>
  <si>
    <t>Orden de elegibilidad</t>
  </si>
  <si>
    <t>RESUMEN EVALUACION PROPUESTAS</t>
  </si>
  <si>
    <t>EVALUACION ECONOMICA</t>
  </si>
  <si>
    <t>LUZ MERY NARANJO CARDENAS</t>
  </si>
  <si>
    <t>Subgerente Administración de Personal</t>
  </si>
  <si>
    <t>Gerencia de Talento Humano</t>
  </si>
  <si>
    <t>JOHN HERMITH RAMIREZ CELEITA</t>
  </si>
  <si>
    <t xml:space="preserve">Subgerente de Recursos Físicos </t>
  </si>
  <si>
    <t>Secretaría General</t>
  </si>
  <si>
    <t>OSCAR MAURICIO CORTES JIMENEZ</t>
  </si>
  <si>
    <t>U.T. Willis Towers Watson - Proseguros</t>
  </si>
  <si>
    <t>La Previsora S.A.</t>
  </si>
  <si>
    <t>Factor Ambiental</t>
  </si>
  <si>
    <t>TR. Valores</t>
  </si>
  <si>
    <t>Autos</t>
  </si>
  <si>
    <t>3.3.1. EXPERIENCIA DEL PROPONENTE</t>
  </si>
  <si>
    <t xml:space="preserve">El proponente deberá aportar aportar hasta tres (3) certificaciones que acrediten la experiencia en la expedición de pólizas que conforman el grupo a contratar. Entre las tres (3) certificaciones deberá acreditarse experiencia en todos los ramos que conforman el grupo, pero cada una de forma independiente deberá contener como mínimo (2) dos de los ramos a contratar. Las vigencias que se acrediten en cada una de las certificaciones deberán ser como mínimo de un (1) año. Los certificados deberán corresponder a pólizasque hayan finalizado su vigencia dentro de los años 2014 a 2019 o que se encuentren vigentes. El valor de prima anual por certificación debe ser mínimo el 100% del presupuesto del grupo a contratar para la vigencia No 1 y la sumatoria del valor de la prima de las tres (3) certificaciones deberá ser igual o superior al presupuesto del grupo a contratar. </t>
  </si>
  <si>
    <t>El proponente deberá aportar aportar hasta tres (3) certificaciones de seguro de responsabilidad civil servidores públicos. Los certificados deberán corresponder a pólizas que hayan finalizado su vigencia dentro de los años 2014 a 2019 o que se encuentren vigentes. El valor de prima anual por certificación debe ser mínimo el 100% del presupuesto del grupo a contratar para la vigencia No 1.</t>
  </si>
  <si>
    <t>El proponente deberá aportar aportar hasta tres (3) certificaciones de seguro de infidelidad y riesgos financieros o manejo global bancario. Los certificados deberán corresponder a pólizas que hayan finalizado su vigencia dentro de los años 2014 a 2019 o que se encuentren vigentes. El valor de prima anual por certificación debe ser mínimo el 100% del presupuesto del grupo a contratar para la vigencia No 1.</t>
  </si>
  <si>
    <t xml:space="preserve">El proponente deberá aportar aportar hasta tres (3) certificaciones de seguro de riesgos cibernéticos. Los certificados deberán corresponder a pólizas que hayan finalizado su vigencia dentro de los años 2014 a 2019 o que se encuentren vigentes. El valor de prima anual por certificación debe ser mínimo el 100% del presupuesto del grupo a contratar para la vigencia No 1. </t>
  </si>
  <si>
    <t xml:space="preserve">El proponente deberá aportar aportar hasta tres (3) certificaciones para acreditar experiencia en la expedición de pólizas de vida grupo. Los certificados deberán corresponder a pólizas que hayan finalizado su vigencia dentro de los años 2014 a 2019 o que se encuentren vigentes. El valor de prima anual por certificación debe ser mínimo el 100% del presupuesto del grupo a contratar. </t>
  </si>
  <si>
    <t xml:space="preserve">El proponente deberá aportar aportar hasta tres (3) certificaciones para acreditar experiencia en la expedición de pólizas de Seguro de Incendio Deudores. Los certificados deberán corresponder a pólizas que hayan finalizado su vigencia dentro de los años 2014 a 2019 o que se encuentren vigentes. El valor de prima anual por certificación debe ser mínimo el 100% del presupuesto del grupo a contratar. </t>
  </si>
  <si>
    <t>GRUPO No 7</t>
  </si>
  <si>
    <t xml:space="preserve">El proponente deberá aportar aportar hasta tres (3) certificaciones para acreditar experiencia en la expedición de pólizas de vida grupo (exequias). Los certificados deberán corresponder a pólizas que hayan finalizado su vigencia dentro de los años 2014 a 2019 o que se encuentren vigentes. El valor de prima anual por certificación debe ser mínimo el 100% del presupuesto del grupo a contratar. </t>
  </si>
  <si>
    <t>Colmena Seguros</t>
  </si>
  <si>
    <t>Banco Caja Social</t>
  </si>
  <si>
    <t>34VD</t>
  </si>
  <si>
    <t>01/01/2018-31/12/2018</t>
  </si>
  <si>
    <t>01/01/2019-Actualmente</t>
  </si>
  <si>
    <t>HDI Seguros de Vida</t>
  </si>
  <si>
    <t>Crezcamos S.A.</t>
  </si>
  <si>
    <t>01/11/2016-01/12/2017</t>
  </si>
  <si>
    <t>Vida Grupo Voluntario</t>
  </si>
  <si>
    <t>01/12/2014-01/12/2017</t>
  </si>
  <si>
    <t>01/12/2014-01/03/2015</t>
  </si>
  <si>
    <t>01/01/2016-01/12/2017</t>
  </si>
  <si>
    <t>01/01/2017-01/12/2017</t>
  </si>
  <si>
    <t>COTRAFA</t>
  </si>
  <si>
    <t>Fondo Nacional del Ahorro</t>
  </si>
  <si>
    <t>98 de 2016</t>
  </si>
  <si>
    <t>01/05/2017-01/05/2018</t>
  </si>
  <si>
    <t>Suramericana de Seguros</t>
  </si>
  <si>
    <t>243-244</t>
  </si>
  <si>
    <t>Bancolombia</t>
  </si>
  <si>
    <t>01/12/2016-01/12/2017</t>
  </si>
  <si>
    <t>01/11/2016-01/11/2017</t>
  </si>
  <si>
    <t>01/03/2016-01/03/2017</t>
  </si>
  <si>
    <t>01/03/2017-01/03/2018</t>
  </si>
  <si>
    <t>245-248</t>
  </si>
  <si>
    <t>EPM</t>
  </si>
  <si>
    <t>01/09/2013-01/09/2014</t>
  </si>
  <si>
    <t>01/09/2014-01/09/2015</t>
  </si>
  <si>
    <t>01/09/2015-01/09/2016</t>
  </si>
  <si>
    <t>01/09/2016-01/09/2017</t>
  </si>
  <si>
    <t>01/11/2016-01/09/2017</t>
  </si>
  <si>
    <t>01/11/2018-01/05/2018</t>
  </si>
  <si>
    <t>Si</t>
  </si>
  <si>
    <t xml:space="preserve">U.T. HDI Seguros - Chubb Seguros </t>
  </si>
  <si>
    <t>Cotrafa</t>
  </si>
  <si>
    <t>Varias</t>
  </si>
  <si>
    <t>20/03/2015-20/10/2017</t>
  </si>
  <si>
    <t>01/01/2015-01/01/2017</t>
  </si>
  <si>
    <t>Todo Riesgo Empresarial</t>
  </si>
  <si>
    <t>Transportes</t>
  </si>
  <si>
    <t>Caja Colombiana de Subsidio Familiar Colsubsidio</t>
  </si>
  <si>
    <t>INVITACION ABIERTA 007-2019</t>
  </si>
  <si>
    <t>18/06/2015-18/06/2016</t>
  </si>
  <si>
    <t>19/06/2014-19/06/2015</t>
  </si>
  <si>
    <t>30/11/2014-30/05/2016</t>
  </si>
  <si>
    <t>30/05/2016-31/10/2016</t>
  </si>
  <si>
    <t>30/11/2014-30/11/2015</t>
  </si>
  <si>
    <t>30/11/2015-30/11/2017</t>
  </si>
  <si>
    <t>30/11/2014-30/05/2017</t>
  </si>
  <si>
    <t>30/03/2014-30/06/2015</t>
  </si>
  <si>
    <t>30/03/2014-30/03/2015</t>
  </si>
  <si>
    <t>31/03/2014-31/05/2015</t>
  </si>
  <si>
    <t>27/02/2015-30/11/2015</t>
  </si>
  <si>
    <t>30/11/2014-30/11/2016</t>
  </si>
  <si>
    <t>651-652</t>
  </si>
  <si>
    <t>U.T. HDI Seguros - Chubb Seguros</t>
  </si>
  <si>
    <t>SERVICIO NACIONAL DE APRENDIZAJE SENA</t>
  </si>
  <si>
    <t>731  de 2014</t>
  </si>
  <si>
    <t>10/05/2014-29/03/2017</t>
  </si>
  <si>
    <t>FONDO DE TECNOLOGIAS DE LA INFORMACION Y LAS COMUNICACIONES</t>
  </si>
  <si>
    <t>27/12/2014-31/12/2014</t>
  </si>
  <si>
    <t>01/01/2015-31/12/2015</t>
  </si>
  <si>
    <t>01/01/2016-31/12/2016</t>
  </si>
  <si>
    <t>01/01/2018-31/07/2018</t>
  </si>
  <si>
    <t>654-655</t>
  </si>
  <si>
    <t>COLMENA SEGUROS</t>
  </si>
  <si>
    <t>333-336</t>
  </si>
  <si>
    <t>339-341</t>
  </si>
  <si>
    <t>292-294</t>
  </si>
  <si>
    <t>297-305</t>
  </si>
  <si>
    <t>307-308</t>
  </si>
  <si>
    <t>261-262</t>
  </si>
  <si>
    <t>SURAMERICANA DE SEGUROS</t>
  </si>
  <si>
    <t>249-250</t>
  </si>
  <si>
    <t>009-010</t>
  </si>
  <si>
    <t>U.T. HDI SEGUROS - CHUBB SEGUROS</t>
  </si>
  <si>
    <t>657-670</t>
  </si>
  <si>
    <t>657-676</t>
  </si>
  <si>
    <t>710-711</t>
  </si>
  <si>
    <r>
      <t>Se otorga el puntaje a quien ofrezca la siguiente cláusula:
Plazo de pago de indemnizaciones:</t>
    </r>
    <r>
      <rPr>
        <sz val="10"/>
        <color indexed="8"/>
        <rFont val="Century Gothic"/>
        <family val="2"/>
      </rPr>
      <t xml:space="preserve"> la aseguradora se compromete a realizar el pago de las indemnizaciones máximo dentro de los 20 días calendarios al envío del finiquito debidamente firmado</t>
    </r>
  </si>
  <si>
    <r>
      <t>Se otorga el puntaje a quien ofrezca la siguiente cláusula:
Plazo de liquidación de siniestro</t>
    </r>
    <r>
      <rPr>
        <sz val="10"/>
        <color indexed="8"/>
        <rFont val="Century Gothic"/>
        <family val="2"/>
      </rPr>
      <t>: la aseguradora se compromete a presentar las liquidaciones de reclamos hasta la suma de $20.000.000 en un plazo no mayor a 10 días hábiles luego de entregados los documentos que acrediten cuantía y circunstancias de la pérdida</t>
    </r>
  </si>
  <si>
    <r>
      <t xml:space="preserve">Se otorga el puntaje a quien ofrezca la siguiente cláusula:
</t>
    </r>
    <r>
      <rPr>
        <sz val="10"/>
        <color indexed="8"/>
        <rFont val="Century Gothic"/>
        <family val="2"/>
      </rPr>
      <t xml:space="preserve">
Se cubren los daños y/o pérdidas para equipos móviles y portátiles fuera de los predios asegurados, dentro o fuera del país incluyendo los riesgos durante la movilización</t>
    </r>
  </si>
  <si>
    <r>
      <t>Se otorga el puntaje a quien ofrezca la siguiente cláusula:
Causales de no renovación o revocación de la póliza</t>
    </r>
    <r>
      <rPr>
        <sz val="10"/>
        <color indexed="8"/>
        <rFont val="Century Gothic"/>
        <family val="2"/>
      </rPr>
      <t>: queda expresamente convenido y aceptado por la aseguradora que la presente póliza solo podrá ser revocada o no renovada por el período contratado en los siguientes casos:
- Liquidación de la aseguradora
- Terminación de respaldo de reaseguro</t>
    </r>
  </si>
  <si>
    <r>
      <t xml:space="preserve">Asistencia empresarial sin cobro de prima adicional. </t>
    </r>
    <r>
      <rPr>
        <sz val="10"/>
        <color indexed="8"/>
        <rFont val="Century Gothic"/>
        <family val="2"/>
      </rPr>
      <t>Únicamente para ciudades principales según cubrimiento de asistencia</t>
    </r>
  </si>
  <si>
    <r>
      <t xml:space="preserve">Bono de retorno por experiencia siniestral (B). 
</t>
    </r>
    <r>
      <rPr>
        <sz val="10"/>
        <color indexed="8"/>
        <rFont val="Century Gothic"/>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 IBNR (máx 5% de los siniestros pagados)) 
X = Factor calificable, mínimo 5,5%
Los siniestros a los que se refiere la fórmula arriba indicada, serán registrados siempre que la fecha de su aviso a la aseguradora corresponda a la vigencia objeto del cálculo.</t>
    </r>
  </si>
  <si>
    <t>PÓLIZA DE SEGURO DE TODO RIESGO DAÑOS MATERIALES 2019-2022</t>
  </si>
  <si>
    <t>Plazo de pago de indemnizaciones: la aseguradora se compromete a realizar el pago de las indemnizaciones máximo dentro de los 5 días calendarios al envío del finiquito debidamente firmado</t>
  </si>
  <si>
    <t>Plazo de liquidación de siniestro: la aseguradora se compromete a presentar las liquidaciones de reclamos hasta la suma de $20.000.000 en un plazo no mayor a 10 días hábiles luego de entregados los documentos que acrediten cuantía y circunstancias de la pérdida</t>
  </si>
  <si>
    <t>Se cubren los daños y/o pérdidas para equipos móviles y portátiles fuera de los predios asegurados, dentro o fuera del país incluyendo los riesgos durante la movilización</t>
  </si>
  <si>
    <t>Causales de no renovación o revocación de la póliza: queda expresamente convenido y aceptado por la aseguradora que la presente póliza solo podrá ser revocada o no renovada por el período contratado en los siguientes casos:
- Liquidación de la aseguradora
- Terminación de respaldo de reaseguro</t>
  </si>
  <si>
    <t>Bono de retorno por experiencia siniestral (B). 
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 IBNR (máx 5% de los siniestros pagados)) 
X = Factor calificable, mínimo 5,5%
Los siniestros a los que se refiere la fórmula arriba indicada, serán registrados siempre que la fecha de su aviso a la aseguradora corresponda a la vigencia objeto del cálculo.</t>
  </si>
  <si>
    <t>Asistencia empresarial sin cobro de prima adicional. Únicamente para ciudades principales según cubrimiento de asistencia</t>
  </si>
  <si>
    <t>SE OTORGA 1% DE LA PERDIDA</t>
  </si>
  <si>
    <t>D. hurto calificado y hurto simple equipos móviles y portátiles (sin mínimo)</t>
  </si>
  <si>
    <t>Limite asegurado por evento adicional al básico sin cobro de prima adicional:</t>
  </si>
  <si>
    <t>Máximo 10 puntos y los demás de forma proporcional</t>
  </si>
  <si>
    <t>Máximo 25 puntos y los demás de forma proporcional</t>
  </si>
  <si>
    <t>Máximo 50 puntos y los demás de forma proporcional</t>
  </si>
  <si>
    <t>Limite asegurado por vigencia adicional al básico sin cobro de prima adicional:</t>
  </si>
  <si>
    <r>
      <t xml:space="preserve">Se otorga el puntaje a quien ofrezca la siguiente cláusula:
Bono de retorno por experiencia siniestral (B). 
</t>
    </r>
    <r>
      <rPr>
        <sz val="10"/>
        <color indexed="8"/>
        <rFont val="Century Gothic"/>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 IBNR (máx 5% de los siniestros pagados)) 
X = Factor calificable, mínimo 5,5%
Los siniestros a los que se refiere la fórmula arriba indicada, serán registrados siempre que la fecha de su aviso a la aseguradora corresponda a la vigencia objeto del cálculo.</t>
    </r>
  </si>
  <si>
    <r>
      <t xml:space="preserve">Se otorga el puntaje a quien ofrezca la siguiente cláusula:
Causales de no renovación o revocación de la póliza: </t>
    </r>
    <r>
      <rPr>
        <sz val="10"/>
        <color indexed="8"/>
        <rFont val="Century Gothic"/>
        <family val="2"/>
      </rPr>
      <t>queda expresamente convenido y aceptado por la aseguradora que la presente póliza solo podrá ser revocada o no renovada por el período contratado en los siguientes casos:
- Liquidación de la aseguradora
- Terminación de respaldo de reaseguro</t>
    </r>
  </si>
  <si>
    <r>
      <t xml:space="preserve">Se otorga el puntaje a quien ofrezca la siguiente cláusula:
</t>
    </r>
    <r>
      <rPr>
        <sz val="10"/>
        <color indexed="8"/>
        <rFont val="Century Gothic"/>
        <family val="2"/>
      </rPr>
      <t>Responsabilidad civil derivada de montajes, construcciones y obras civiles para el mantenimiento o ampliación de predios. Sublimite $200.000.000</t>
    </r>
  </si>
  <si>
    <t>SE OTORGA UN ADICIONAL DE 501.000.000 PARA UN TOTAL DE 2.801.000.000</t>
  </si>
  <si>
    <t>SE OTORGA UN ADICIONAL DE 501.000.000 PARA UN TOTAL DE 5.621.000.000</t>
  </si>
  <si>
    <t>Responsabilidad civil derivada de montajes, construcciones y obras civiles para el mantenimiento o ampliación de predios. Sublimite $200.000.000</t>
  </si>
  <si>
    <t xml:space="preserve">Entre $0 y $10 millones </t>
  </si>
  <si>
    <t>Máximo 5 puntos y los demás de forma proporcional</t>
  </si>
  <si>
    <t xml:space="preserve">Superior a $10 millones y $30 millones </t>
  </si>
  <si>
    <t>Máximo 15 puntos y los demás de forma proporcional</t>
  </si>
  <si>
    <t xml:space="preserve">Superior a $30 millones y $50 milllones </t>
  </si>
  <si>
    <t xml:space="preserve">Superior a $50 millones </t>
  </si>
  <si>
    <t>Se otorga el puntaje a quien ofrezca la siguiente cláusula:
Plazo de pago de indemnizaciones: la aseguradora se compromete a realizar el pago de las indemnizaciones máximo dentro de los 20 días calendarios al envío del finiquito debidamente firmado</t>
  </si>
  <si>
    <t>Se otorga el puntaje a quien ofrezca la siguiente cláusula:
Plazo de liquidación de siniestro: la aseguradora se compromete a presentar las liquidaciones de reclamos hasta la suma de $20.000.000 en un plazo no mayor a 10 días hábiles luego de entregados los documentos que acrediten cuantía y circunstancias de la pérdida</t>
  </si>
  <si>
    <t>Se otorga el puntaje a quien ofrezca la siguiente cláusula:
Causales de no renovación o revocación de la póliza: queda expresamente convenido y aceptado por la aseguradora que la presente póliza solo podrá ser revocada o no renovada por el período contratado en los siguientes casos:
- Liquidación de la aseguradora
- Terminación de respaldo de reaseguro</t>
  </si>
  <si>
    <t xml:space="preserve"> PÓLIZA DE SEGURO GLOBAL DE MANEJO PARA ENTIDADES OFICIALES 2019-2022</t>
  </si>
  <si>
    <t>SE OTORGA UN ADICIONAL DE 51.000.000 PARA UN TOTAL DE 461.000.000</t>
  </si>
  <si>
    <t>Bono de retorno por experiencia siniestral (B). 
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 IBNR (máx 5% de los siniestros pagados)) 
X = Factor calificable, mínimo 7,5%
Los siniestros a los que se refiere la fórmula arriba indicada, serán registrados siempre que la fecha de su aviso a la aseguradora corresponda a la vigencia objeto del cálculo.</t>
  </si>
  <si>
    <t xml:space="preserve">
Causales de no renovación o revocación de la póliza: queda expresamente convenido y aceptado por la aseguradora que la presente póliza solo podrá ser revocada o no renovada por el período contratado en los siguientes casos:
- Liquidación de la aseguradora
- Terminación de respaldo de reaseguro</t>
  </si>
  <si>
    <t>SE OTORGA 1%</t>
  </si>
  <si>
    <t>SE OTORGA 0,5 SMMLV</t>
  </si>
  <si>
    <t>SEGURO DE TRANSPORTE DE VALORES 2019-2022</t>
  </si>
  <si>
    <r>
      <t>Plazo de pago de indemnizaciones:</t>
    </r>
    <r>
      <rPr>
        <sz val="10"/>
        <color indexed="8"/>
        <rFont val="Century Gothic"/>
        <family val="2"/>
      </rPr>
      <t xml:space="preserve"> la aseguradora se compromete a realizar el pago de las indemnizaciones máximo dentro de los 5 días calendarios al envío del finiquito debidamente firmado</t>
    </r>
  </si>
  <si>
    <t xml:space="preserve">
Plazo de liquidación de siniestro: la aseguradora se compromete a presentar las liquidaciones de reclamos hasta la suma de $20.000.000 en un plazo no mayor a 5 días hábiles luego de entregados los documentos que acrediten cuantía y circunstancias de la pérdida</t>
  </si>
  <si>
    <r>
      <t>Plazo de liquidación de siniestro</t>
    </r>
    <r>
      <rPr>
        <sz val="10"/>
        <color indexed="8"/>
        <rFont val="Century Gothic"/>
        <family val="2"/>
      </rPr>
      <t>: la aseguradora se compromete a presentar las liquidaciones de reclamos hasta la suma de $20.000.000 en un plazo no mayor a 5 días hábiles luego de entregados los documentos que acrediten cuantía y circunstancias de la pérdida</t>
    </r>
  </si>
  <si>
    <r>
      <t xml:space="preserve">Causales de no renovación o revocación de la póliza: </t>
    </r>
    <r>
      <rPr>
        <sz val="10"/>
        <color indexed="8"/>
        <rFont val="Century Gothic"/>
        <family val="2"/>
      </rPr>
      <t>queda expresamente convenido y aceptado por la aseguradora que la presente póliza solo podrá ser revocada o no renovada por el período contratado en los siguientes casos:
- Liquidación de la aseguradora
- Terminación de respaldo de reaseguro</t>
    </r>
  </si>
  <si>
    <t>Se otorga el puntaje a quien ofrezca un valor adicional para la cláusula de Gastos de transportes por pérdidas totales (Daños y/o hurto y hurto calificado para automóviles, camperos y camionetas)</t>
  </si>
  <si>
    <r>
      <t xml:space="preserve">Se otorga el puntaje a quien ofrezca la siguiente cláusula:
</t>
    </r>
    <r>
      <rPr>
        <sz val="10"/>
        <color indexed="8"/>
        <rFont val="Century Gothic"/>
        <family val="2"/>
      </rPr>
      <t>Ampliación del plazo para aviso de no renovación o prórroga de la póliza.  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</si>
  <si>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t>SEGURO DE AUTOMOVILES 2019-2022</t>
  </si>
  <si>
    <r>
      <t>Mayor límite asegurado adicional para la cobertura de responsabilidad civil extracontractual para vehículos.</t>
    </r>
    <r>
      <rPr>
        <sz val="10"/>
        <color indexed="8"/>
        <rFont val="Century Gothic"/>
        <family val="2"/>
      </rPr>
      <t xml:space="preserve"> .</t>
    </r>
  </si>
  <si>
    <t>$100.000.000 / $100.000.000 / $200.000.000</t>
  </si>
  <si>
    <t>$200.000.000 / $200.000.000 / $400.000.000</t>
  </si>
  <si>
    <t>$300.000.000 / $300.000.000 / $600.000.000</t>
  </si>
  <si>
    <t>4.000.000.000 Límite único combinado para autos
600.000.000 Límite único combinado para motos</t>
  </si>
  <si>
    <t>40.000 básicos + 20.000 adicionales para un total de 60.000 diarios y hasta 60 días</t>
  </si>
  <si>
    <t>Ampliación del plazo para aviso de no renovación o prórroga de la póliza.  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</si>
  <si>
    <t>SEGURO DE RESPONSABILIDAD CIVIL SERVIDORES PUBLICOS 2019-2022</t>
  </si>
  <si>
    <r>
      <t xml:space="preserve">LIMITE ASEGURADO. </t>
    </r>
    <r>
      <rPr>
        <sz val="10"/>
        <color indexed="8"/>
        <rFont val="Century Gothic"/>
        <family val="2"/>
      </rPr>
      <t>Se otorga la máxima calificación a quien ofrezca el mayor límite asegurado adicional al básico de $4.000.000.000</t>
    </r>
  </si>
  <si>
    <t>$200.000.000 adicionales al básico</t>
  </si>
  <si>
    <t>$300.000.000 adicionales al básico</t>
  </si>
  <si>
    <t>$500.000.000 adicionales al básico</t>
  </si>
  <si>
    <r>
      <t>LIMITE ASEGURADO.</t>
    </r>
    <r>
      <rPr>
        <sz val="10"/>
        <color indexed="8"/>
        <rFont val="Century Gothic"/>
        <family val="2"/>
      </rPr>
      <t xml:space="preserve"> Se otorga la máxima calificación a quien ofrezca el mayor límite asegurado adicional para gastos de defensa por evento de $700.000.000, a los demás de forma proporcional</t>
    </r>
  </si>
  <si>
    <t>$100.000.000 adicionales al básico</t>
  </si>
  <si>
    <r>
      <t>Cargos adicionales sin cobro de prima:</t>
    </r>
    <r>
      <rPr>
        <sz val="10"/>
        <color indexed="8"/>
        <rFont val="Century Gothic"/>
        <family val="2"/>
      </rPr>
      <t xml:space="preserve"> se otorga la carlificación a quien otorgue 5 cargos adicionales </t>
    </r>
  </si>
  <si>
    <t>SEGURO DE INFIDELIDAD Y RIESGOS FINANCIEROS 2019-2022</t>
  </si>
  <si>
    <t>LIMITE ASEGURADO. Se otorga la máxima calificación a quien ofrezca el mayor límite asegurado adicional al básico:</t>
  </si>
  <si>
    <t>$1.000.000.000 adicionales al básico</t>
  </si>
  <si>
    <t>$2.000.000.000 adicionales al básico</t>
  </si>
  <si>
    <t>$5.000.000.000 adicionales al básico</t>
  </si>
  <si>
    <t>SEGURO DE RIESGOS CIBERNETICOS 2019-2022</t>
  </si>
  <si>
    <t>Se otorga el puntaje a quien ofrezca un sublimimte adicional de $100.000.000 a la cobertura de Gastos de investigación</t>
  </si>
  <si>
    <t>Se otorga el puntaje a quien ofrezca un sublimimte adicional de $200.000.000 a la cobertura de Pérdida de activos digitales</t>
  </si>
  <si>
    <t>Se otorga el puntaje a quien ofrezca un sublimimte adicional de $100.000.000 a la cobertura de Restitución de la imagen</t>
  </si>
  <si>
    <t>Se otorga el puntaje a quien ofrezca un sublimimte adicional de $100.000.000 a la cobertura de Extorsión Cibernética</t>
  </si>
  <si>
    <t>Se otorga el puntaje a quien ofrezca un sublimimte adicional de $100.000.000 a la cobertura de Costo de notificación y monitoreo</t>
  </si>
  <si>
    <t>Se otorga el puntaje a quien ofrezca un sublimimte adicional de $100.000.000 a la cobertura de Costos de emergencia</t>
  </si>
  <si>
    <t>Se otorga el puntaje a quien ofrezca las siguiente cobertura:
Responsabilidad civil por comunicación fraudulenta: La compañía pagará los perjuicios por los que sea responsable el Asegurado por fallas en la seguridad de sus sistemas de cómputo que generen o permitan que una comunicación enviada por el Asegurado sea modificada de manera fraudulenta durante su transmisión, por un software malicioso o por alguien externo al Asegurado, con base en lo cual un tercero haya transferido fondos o propiedades, o haya otorgado un derecho actuando de buena fe, bajo el entendido de haber sostenido la comunicación directamente con el asegurado. Sublimitada a $2.500,000,000 por reclamo y en el agregado anual.
Esta cobertura operará en exceso de las pólizas existentes que tenga contratadas el Asegurado, y que se puedan afectar ante un evento de esta clase.</t>
  </si>
  <si>
    <r>
      <t xml:space="preserve">Se otorga el puntaje a quien ofrezca la siguiente cobertura:
</t>
    </r>
    <r>
      <rPr>
        <sz val="10"/>
        <color indexed="8"/>
        <rFont val="Century Gothic"/>
        <family val="2"/>
      </rPr>
      <t>Multas e indemnizaciones en procedimientos regulatorios por vulneración de normativa de privacidad y protección de datos personales. Sublimitada a $2.000,000,000 por reclamo y en el agregado anual.</t>
    </r>
  </si>
  <si>
    <r>
      <t xml:space="preserve">Se otorga el puntaje a quien ofrezca la siguiente cobertura
</t>
    </r>
    <r>
      <rPr>
        <sz val="10"/>
        <color indexed="8"/>
        <rFont val="Century Gothic"/>
        <family val="2"/>
      </rPr>
      <t>10% de descuento por contratación a largo plazo de la prima de esta vigencia (tres años comenzando el 11 de diciembre de 2019), descontable al inicio de cada vigencia. En consideración que el Asegurado Original entre en una Contratación a Largo Plazo para renovar este riesgo con los mismos aseguradores, por un periodo de tres años consecutivos, efectivo desde 11 de diciembre de 2019, los aseguradores que entran en esta Contratación a Largo Plazo acuerdan permitirle al Asegurado Original un descuento de 10% sobre la prima bruta por pagar al inicio de la vigencia. Sin embargo, es una condición de este acuerdo que si el Asegurado Original deja de renovar este riesgo con los mismos aseguradores, en cualquier momento durante el periodo de los tres (3) años, el Asegurado Original le tocará devolver, dentro de 30 días desde la fecha de no-renovación, el 10% Descuento por Contratación a Largo Plazo sobre la prima bruta que recibió durante el mismo periodo de tres (3) años. Primer año</t>
    </r>
  </si>
  <si>
    <t xml:space="preserve"> PÓLIZA DE SEGURO DE VIDA GRUPO EMPLEADOS 2019-2020</t>
  </si>
  <si>
    <r>
      <t xml:space="preserve">Se otorga el puntaje a quien ofrezca la siguiente cobertura:
</t>
    </r>
    <r>
      <rPr>
        <sz val="10"/>
        <color indexed="8"/>
        <rFont val="Century Gothic"/>
        <family val="2"/>
      </rPr>
      <t>'Auxilio por incapacidad superior a 180 días: 'Es aquella incapacidad sufrida por el asegurado como consecuencia de un accidente o una enfermedad, que le produzca lesiones orgánicas o alteraciones funcionales que de manera temporal, le impidan desarrollar las actividades propias de las cuales deriva su sustento o ganancia. Valor del auxilio: $1.000.000.</t>
    </r>
  </si>
  <si>
    <t>Se otorga el puntaje a quien ofezca un programa de promoción y prevención</t>
  </si>
  <si>
    <r>
      <t xml:space="preserve">Se otorga en las condiciones solicitadas que se describen:
</t>
    </r>
    <r>
      <rPr>
        <sz val="10"/>
        <color indexed="8"/>
        <rFont val="Century Gothic"/>
        <family val="2"/>
      </rPr>
      <t>'Auxilio por incapacidad superior a 180 días: 'Es aquella incapacidad sufrida por el asegurado como consecuencia de un accidente o una enfermedad, que le produzca lesiones orgánicas o alteraciones funcionales que de manera temporal, le impidan desarrollar las actividades propias de las cuales deriva su sustento o ganancia. Valor del auxilio: $1.000.000.</t>
    </r>
  </si>
  <si>
    <t xml:space="preserve"> PÓLIZA DE SEGURO DE VIDA GRUPO DEUDORES 2019-2020</t>
  </si>
  <si>
    <r>
      <t xml:space="preserve">Se otorga el puntaje a quien ofrezca la siguiente cobertura:
</t>
    </r>
    <r>
      <rPr>
        <sz val="10"/>
        <color indexed="8"/>
        <rFont val="Century Gothic"/>
        <family val="2"/>
      </rPr>
      <t>Anexo por Desempleo: Empleados dependientes con contrato a término indefinido: Mediante este anexo, se asume por una sola vez por vigencia, el riesgo de desempleo Involuntario del asegurado ocurrido con posterioridad a la suscripción de esta cobertura y vencido el período  de carencia,  que sea  como consecuencia de terminación unilateral del contrato de trabajo por parte del patrono sin justa causa.
Valor asegurado $300.000 máximo por seis meses mientras el asegurado demuestre la situación de desemlpleo
Periodo de carencia 30 días.</t>
    </r>
  </si>
  <si>
    <r>
      <t xml:space="preserve">Se otorga el puntaje a quien ofrezca la siguiente cobertura:
</t>
    </r>
    <r>
      <rPr>
        <sz val="10"/>
        <color indexed="8"/>
        <rFont val="Century Gothic"/>
        <family val="2"/>
      </rPr>
      <t>'Enfermedades Graves con limite adicional del 20% del valor asegurado de la deuda según listado:</t>
    </r>
    <r>
      <rPr>
        <b/>
        <sz val="10"/>
        <color indexed="8"/>
        <rFont val="Century Gothic"/>
        <family val="2"/>
      </rPr>
      <t xml:space="preserve">
</t>
    </r>
    <r>
      <rPr>
        <sz val="10"/>
        <color indexed="8"/>
        <rFont val="Century Gothic"/>
        <family val="2"/>
      </rPr>
      <t>1. Cáncer
2. Infarto al Miocardio
3. Insuficiencia Renal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aplástica
15.Enfermedad de Alzheimer
16.Enfermedad de Parkinson
El benefiiciario de esta cobertura será el funcionario</t>
    </r>
  </si>
  <si>
    <t>A quien otorgue la cobetura de enfermedades graves y la ofrezca sin período de carencia se otorgará el puntaje</t>
  </si>
  <si>
    <r>
      <rPr>
        <sz val="10"/>
        <color indexed="8"/>
        <rFont val="Century Gothic"/>
        <family val="2"/>
      </rPr>
      <t>Se otorga un auxilio de enfermedades graves con límite adicional del 20% del valor asegurado de la deuda según listado para las siguientes enfermedades:</t>
    </r>
    <r>
      <rPr>
        <b/>
        <sz val="10"/>
        <color indexed="8"/>
        <rFont val="Century Gothic"/>
        <family val="2"/>
      </rPr>
      <t xml:space="preserve">
</t>
    </r>
    <r>
      <rPr>
        <sz val="10"/>
        <color indexed="8"/>
        <rFont val="Century Gothic"/>
        <family val="2"/>
      </rPr>
      <t>1. Cáncer
2. Infarto al Miocardio
3. Insuficiencia Renal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aplástica
15.Enfermedad de Alzheimer
16.Enfermedad de Parkinson
El benefiiciario de esta cobertura será el funcionario</t>
    </r>
  </si>
  <si>
    <t>El auxilio de enfermedades graves indicado en la condición anterior se otorga sin período de carencia</t>
  </si>
  <si>
    <t>SEGURO DE VIDA GRUPO EXEQUIAS 2019-2020</t>
  </si>
  <si>
    <t>Se otorga la calificación a quien ofrezca la bolsa para empleados no identificados sin limitación de número de casos en la vigencia</t>
  </si>
  <si>
    <t>SE OTORGA CON EL MISMO TEXTO SOLICITADO</t>
  </si>
  <si>
    <t>SEGURO DE INCENDIO DEUDORES 2019-2020</t>
  </si>
  <si>
    <t>Se otorga el puntaje a quien ofrezca la siguiente cobertura:
Asistencia domiciliaria</t>
  </si>
  <si>
    <t>Se otorga el puntaje a quien ofrezca 20 SMMLV adicionales al sublimite para el amparo automático de nuevos predios</t>
  </si>
  <si>
    <t>Se otorga 20 SMMLV adicionales al sublimite para el amparo automático de nuevos predios</t>
  </si>
  <si>
    <t xml:space="preserve">Se otorga sin mínimo </t>
  </si>
  <si>
    <t>3% de la pérdida</t>
  </si>
  <si>
    <t>SURAMERICANA</t>
  </si>
  <si>
    <t xml:space="preserve">Si, se otorga </t>
  </si>
  <si>
    <t>Si, se otorga programa de promoción y prevención ver anexo programa de calidad de vida</t>
  </si>
  <si>
    <t xml:space="preserve">SURAMERICANA </t>
  </si>
  <si>
    <t>Se otorga con limite de 20 casos en la vigencia adjudicada</t>
  </si>
  <si>
    <t>Si, se otorga siendo el beneficiario el deudor y no se restablece</t>
  </si>
  <si>
    <t>Si, se otorga</t>
  </si>
  <si>
    <t>Todo riesgo daño material</t>
  </si>
  <si>
    <t>Transporte de Valores</t>
  </si>
  <si>
    <t>1,2%o</t>
  </si>
  <si>
    <t>2%o</t>
  </si>
  <si>
    <t>01/09/2019 - 31/08/2020</t>
  </si>
  <si>
    <t>01/09/2020 - 31/08/2021</t>
  </si>
  <si>
    <t>2.3%o</t>
  </si>
  <si>
    <t>01/09/2021 - 31/08/2022</t>
  </si>
  <si>
    <t>Costo Total Oferta</t>
  </si>
  <si>
    <t>Riesgos Cibernéticos</t>
  </si>
  <si>
    <t>5,99%o</t>
  </si>
  <si>
    <t>1,79%o</t>
  </si>
  <si>
    <t>4,29%o</t>
  </si>
  <si>
    <t>HDI SEGUROS DE VIDA</t>
  </si>
  <si>
    <t>MA</t>
  </si>
  <si>
    <t>Tres años</t>
  </si>
  <si>
    <t>5,90%o</t>
  </si>
  <si>
    <t>2,00%o</t>
  </si>
  <si>
    <t>Diferencia</t>
  </si>
  <si>
    <t>1,51%o</t>
  </si>
  <si>
    <t>GRUPO 7</t>
  </si>
  <si>
    <t>34,91%o</t>
  </si>
  <si>
    <t>29,96%o</t>
  </si>
  <si>
    <t>Riesgo Cibernético</t>
  </si>
  <si>
    <t xml:space="preserve">Vida Grupo </t>
  </si>
  <si>
    <t>Suramericana</t>
  </si>
  <si>
    <t>Vida Exequias</t>
  </si>
  <si>
    <t>Exequias</t>
  </si>
  <si>
    <t>Director de Cuenta</t>
  </si>
  <si>
    <t>CONTRATACIÓN DEL PROGRAMA DE SEGUROS DE LA PREVISORA S.A. 2019-2022</t>
  </si>
  <si>
    <t>Para constancia se firma en Bogotá D.C. a los catorce (14) días del mes de agosto de 2019.</t>
  </si>
  <si>
    <r>
      <rPr>
        <b/>
        <sz val="11"/>
        <color indexed="8"/>
        <rFont val="Calibri"/>
        <family val="2"/>
      </rPr>
      <t>4.2. CONDICIONES TECNICAS MINIMAS</t>
    </r>
    <r>
      <rPr>
        <sz val="11"/>
        <color theme="1"/>
        <rFont val="Calibri"/>
        <family val="2"/>
      </rPr>
      <t xml:space="preserve">
Aceptación de las condiciones técnicas mínimas obligatorias (Formato NO 4)</t>
    </r>
  </si>
  <si>
    <t>No se recibieron ofertas</t>
  </si>
  <si>
    <t xml:space="preserve">OSMAN ALBERTO PIÑEROS MUÑOZ </t>
  </si>
  <si>
    <t>Profesional Subgerencia de Administración de Personal</t>
  </si>
  <si>
    <t>MARTHA ISABEL PUERTO</t>
  </si>
  <si>
    <t>Profesional III Subgerencia de Recursos Físicos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</si>
</sst>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_);_(* \(#,##0.0\);_(* &quot;-&quot;??_);_(@_)"/>
    <numFmt numFmtId="181" formatCode="_(* #,##0_);_(* \(#,##0\);_(* &quot;-&quot;??_);_(@_)"/>
    <numFmt numFmtId="182" formatCode="0.0%"/>
    <numFmt numFmtId="183" formatCode="0.000%"/>
    <numFmt numFmtId="184" formatCode="0.000000"/>
    <numFmt numFmtId="185" formatCode="0.00000"/>
    <numFmt numFmtId="186" formatCode="0.0000"/>
    <numFmt numFmtId="187" formatCode="0.000"/>
    <numFmt numFmtId="188" formatCode="0.0"/>
    <numFmt numFmtId="189" formatCode="&quot;$&quot;\ #,##0"/>
  </numFmts>
  <fonts count="68">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trike/>
      <sz val="11"/>
      <color indexed="10"/>
      <name val="Times New Roman"/>
      <family val="1"/>
    </font>
    <font>
      <b/>
      <sz val="11"/>
      <color indexed="8"/>
      <name val="Calibri"/>
      <family val="2"/>
    </font>
    <font>
      <sz val="11"/>
      <name val="Century Gothic"/>
      <family val="2"/>
    </font>
    <font>
      <sz val="11"/>
      <color indexed="60"/>
      <name val="Calibri"/>
      <family val="2"/>
    </font>
    <font>
      <sz val="11"/>
      <name val="Calibri"/>
      <family val="2"/>
    </font>
    <font>
      <b/>
      <sz val="10"/>
      <color indexed="8"/>
      <name val="Arial"/>
      <family val="2"/>
    </font>
    <font>
      <sz val="11"/>
      <color indexed="10"/>
      <name val="Times New Roman"/>
      <family val="1"/>
    </font>
    <font>
      <b/>
      <sz val="16"/>
      <color indexed="8"/>
      <name val="Calibri"/>
      <family val="2"/>
    </font>
    <font>
      <b/>
      <sz val="10"/>
      <color indexed="9"/>
      <name val="Century Gothic"/>
      <family val="2"/>
    </font>
    <font>
      <b/>
      <sz val="11"/>
      <name val="Calibri"/>
      <family val="2"/>
    </font>
    <font>
      <b/>
      <sz val="11"/>
      <color indexed="8"/>
      <name val="Century Gothic"/>
      <family val="2"/>
    </font>
    <font>
      <sz val="16"/>
      <color indexed="8"/>
      <name val="Calibri"/>
      <family val="2"/>
    </font>
    <font>
      <b/>
      <sz val="18"/>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b/>
      <sz val="10"/>
      <color theme="1"/>
      <name val="Arial"/>
      <family val="2"/>
    </font>
    <font>
      <b/>
      <sz val="11"/>
      <color rgb="FF000000"/>
      <name val="Calibri"/>
      <family val="2"/>
    </font>
    <font>
      <sz val="11"/>
      <color rgb="FF000000"/>
      <name val="Calibri"/>
      <family val="2"/>
    </font>
    <font>
      <sz val="11"/>
      <color rgb="FFFF0000"/>
      <name val="Times New Roman"/>
      <family val="1"/>
    </font>
    <font>
      <sz val="10"/>
      <color rgb="FF000000"/>
      <name val="Century Gothic"/>
      <family val="2"/>
    </font>
    <font>
      <b/>
      <sz val="10"/>
      <color rgb="FF000000"/>
      <name val="Century Gothic"/>
      <family val="2"/>
    </font>
    <font>
      <b/>
      <sz val="16"/>
      <color theme="1"/>
      <name val="Calibri"/>
      <family val="2"/>
    </font>
    <font>
      <b/>
      <sz val="10"/>
      <color theme="0"/>
      <name val="Century Gothic"/>
      <family val="2"/>
    </font>
    <font>
      <b/>
      <sz val="11"/>
      <color theme="1"/>
      <name val="Century Gothic"/>
      <family val="2"/>
    </font>
    <font>
      <sz val="16"/>
      <color theme="1"/>
      <name val="Calibri"/>
      <family val="2"/>
    </font>
    <font>
      <b/>
      <sz val="18"/>
      <color theme="1"/>
      <name val="Calibri"/>
      <family val="2"/>
    </font>
    <font>
      <sz val="18"/>
      <color theme="1"/>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3499799966812134"/>
        <bgColor indexed="64"/>
      </patternFill>
    </fill>
    <fill>
      <patternFill patternType="solid">
        <fgColor theme="1"/>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medium"/>
      <right/>
      <top/>
      <bottom/>
    </border>
    <border>
      <left/>
      <right style="medium"/>
      <top/>
      <botto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bottom style="medium"/>
    </border>
    <border>
      <left style="thin"/>
      <right style="medium"/>
      <top/>
      <bottom style="medium"/>
    </border>
    <border>
      <left style="thin"/>
      <right>
        <color indexed="63"/>
      </right>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medium"/>
      <bottom style="medium"/>
    </border>
    <border>
      <left style="medium"/>
      <right>
        <color indexed="63"/>
      </right>
      <top>
        <color indexed="63"/>
      </top>
      <bottom style="thin"/>
    </border>
    <border>
      <left style="medium"/>
      <right/>
      <top style="medium"/>
      <bottom/>
    </border>
    <border>
      <left style="medium"/>
      <right style="thin"/>
      <top style="medium"/>
      <bottom>
        <color indexed="63"/>
      </bottom>
    </border>
    <border>
      <left style="medium"/>
      <right style="thin"/>
      <top>
        <color indexed="63"/>
      </top>
      <bottom>
        <color indexed="63"/>
      </bottom>
    </border>
    <border>
      <left style="medium"/>
      <right/>
      <top/>
      <bottom style="medium"/>
    </border>
    <border>
      <left style="medium"/>
      <right/>
      <top style="medium"/>
      <bottom style="medium"/>
    </border>
    <border>
      <left/>
      <right style="medium"/>
      <top style="medium"/>
      <bottom style="medium"/>
    </border>
    <border>
      <left style="thin"/>
      <right>
        <color indexed="63"/>
      </right>
      <top>
        <color indexed="63"/>
      </top>
      <bottom style="thin"/>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color indexed="63"/>
      </right>
      <top style="thin"/>
      <bottom style="medium"/>
    </border>
    <border>
      <left style="medium"/>
      <right style="medium"/>
      <top style="medium"/>
      <bottom style="thin"/>
    </border>
    <border>
      <left>
        <color indexed="63"/>
      </left>
      <right>
        <color indexed="63"/>
      </right>
      <top>
        <color indexed="63"/>
      </top>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thin"/>
      <right>
        <color indexed="63"/>
      </right>
      <top/>
      <bottom style="medium"/>
    </border>
    <border>
      <left style="medium"/>
      <right style="medium"/>
      <top/>
      <bottom style="medium"/>
    </border>
    <border>
      <left>
        <color indexed="63"/>
      </left>
      <right>
        <color indexed="63"/>
      </right>
      <top style="thin"/>
      <bottom style="thin"/>
    </border>
    <border>
      <left style="thin"/>
      <right style="medium"/>
      <top style="medium"/>
      <bottom/>
    </border>
    <border>
      <left style="thin"/>
      <right style="medium"/>
      <top>
        <color indexed="63"/>
      </top>
      <bottom>
        <color indexed="63"/>
      </bottom>
    </border>
    <border>
      <left style="thin"/>
      <right style="thin"/>
      <top style="medium"/>
      <bottom>
        <color indexed="63"/>
      </bottom>
    </border>
    <border>
      <left style="medium"/>
      <right style="thin"/>
      <top style="thin"/>
      <bottom>
        <color indexed="63"/>
      </bottom>
    </border>
    <border>
      <left/>
      <right/>
      <top/>
      <bottom style="medium"/>
    </border>
    <border>
      <left>
        <color indexed="63"/>
      </left>
      <right style="thin"/>
      <top style="thin"/>
      <bottom>
        <color indexed="63"/>
      </bottom>
    </border>
    <border>
      <left>
        <color indexed="63"/>
      </left>
      <right style="thin"/>
      <top>
        <color indexed="63"/>
      </top>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right style="medium"/>
      <top style="medium"/>
      <bottom/>
    </border>
    <border>
      <left/>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39" fillId="38" borderId="0" applyNumberFormat="0" applyBorder="0" applyAlignment="0" applyProtection="0"/>
    <xf numFmtId="0" fontId="11" fillId="39" borderId="1" applyNumberFormat="0" applyAlignment="0" applyProtection="0"/>
    <xf numFmtId="0" fontId="40" fillId="40" borderId="2" applyNumberFormat="0" applyAlignment="0" applyProtection="0"/>
    <xf numFmtId="0" fontId="41" fillId="41" borderId="3" applyNumberFormat="0" applyAlignment="0" applyProtection="0"/>
    <xf numFmtId="0" fontId="42" fillId="0" borderId="4" applyNumberFormat="0" applyFill="0" applyAlignment="0" applyProtection="0"/>
    <xf numFmtId="0" fontId="12" fillId="42" borderId="5" applyNumberFormat="0" applyAlignment="0" applyProtection="0"/>
    <xf numFmtId="41" fontId="6" fillId="0" borderId="0" applyFont="0" applyFill="0" applyBorder="0" applyAlignment="0" applyProtection="0"/>
    <xf numFmtId="0" fontId="43" fillId="0" borderId="0" applyNumberFormat="0" applyFill="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44"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45" fillId="50" borderId="0" applyNumberFormat="0" applyBorder="0" applyAlignment="0" applyProtection="0"/>
    <xf numFmtId="0" fontId="18" fillId="7" borderId="1" applyNumberFormat="0" applyAlignment="0" applyProtection="0"/>
    <xf numFmtId="0" fontId="1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3" fontId="8" fillId="0" borderId="0" applyFont="0" applyFill="0" applyBorder="0" applyAlignment="0" applyProtection="0"/>
    <xf numFmtId="43" fontId="0" fillId="0" borderId="0" applyFont="0" applyFill="0" applyBorder="0" applyAlignment="0" applyProtection="0"/>
    <xf numFmtId="171" fontId="6"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46" fillId="5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0" applyNumberFormat="0" applyFont="0" applyAlignment="0" applyProtection="0"/>
    <xf numFmtId="0" fontId="6" fillId="53" borderId="11" applyNumberFormat="0" applyFont="0" applyAlignment="0" applyProtection="0"/>
    <xf numFmtId="0" fontId="6" fillId="53" borderId="11" applyNumberFormat="0" applyFont="0" applyAlignment="0" applyProtection="0"/>
    <xf numFmtId="0" fontId="6" fillId="53" borderId="11" applyNumberFormat="0" applyFont="0" applyAlignment="0" applyProtection="0"/>
    <xf numFmtId="0" fontId="20" fillId="39" borderId="12"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7" fillId="40" borderId="13" applyNumberFormat="0" applyAlignment="0" applyProtection="0"/>
    <xf numFmtId="0" fontId="6" fillId="0" borderId="0">
      <alignment/>
      <protection/>
    </xf>
    <xf numFmtId="0" fontId="6" fillId="0" borderId="0">
      <alignment/>
      <protection/>
    </xf>
    <xf numFmtId="0" fontId="6"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1" fillId="0" borderId="14" applyNumberFormat="0" applyFill="0" applyAlignment="0" applyProtection="0"/>
    <xf numFmtId="0" fontId="52" fillId="0" borderId="15" applyNumberFormat="0" applyFill="0" applyAlignment="0" applyProtection="0"/>
    <xf numFmtId="0" fontId="43" fillId="0" borderId="16" applyNumberFormat="0" applyFill="0" applyAlignment="0" applyProtection="0"/>
    <xf numFmtId="0" fontId="53" fillId="0" borderId="17" applyNumberFormat="0" applyFill="0" applyAlignment="0" applyProtection="0"/>
    <xf numFmtId="0" fontId="22" fillId="0" borderId="0" applyNumberFormat="0" applyFill="0" applyBorder="0" applyAlignment="0" applyProtection="0"/>
  </cellStyleXfs>
  <cellXfs count="511">
    <xf numFmtId="0" fontId="0" fillId="0" borderId="0" xfId="0" applyFont="1" applyAlignment="1">
      <alignment/>
    </xf>
    <xf numFmtId="0" fontId="28" fillId="0" borderId="0" xfId="0" applyFont="1" applyAlignment="1">
      <alignment/>
    </xf>
    <xf numFmtId="0" fontId="54" fillId="0" borderId="0" xfId="0" applyFont="1" applyBorder="1" applyAlignment="1">
      <alignment horizontal="center" vertical="center" wrapText="1"/>
    </xf>
    <xf numFmtId="0" fontId="54" fillId="54" borderId="18" xfId="0" applyFont="1" applyFill="1" applyBorder="1" applyAlignment="1">
      <alignment horizontal="center" vertical="center" wrapText="1"/>
    </xf>
    <xf numFmtId="0" fontId="0" fillId="0" borderId="18" xfId="0" applyBorder="1" applyAlignment="1">
      <alignment/>
    </xf>
    <xf numFmtId="0" fontId="55" fillId="55" borderId="18" xfId="0" applyFont="1" applyFill="1" applyBorder="1" applyAlignment="1">
      <alignment horizontal="center" vertical="center" wrapText="1"/>
    </xf>
    <xf numFmtId="0" fontId="4" fillId="54" borderId="18" xfId="0" applyFont="1" applyFill="1" applyBorder="1" applyAlignment="1">
      <alignment horizontal="center" vertical="center" wrapText="1"/>
    </xf>
    <xf numFmtId="0" fontId="54" fillId="0" borderId="18" xfId="0" applyFont="1" applyBorder="1" applyAlignment="1">
      <alignment vertical="center" wrapText="1"/>
    </xf>
    <xf numFmtId="0" fontId="55" fillId="0" borderId="18" xfId="0" applyFont="1" applyBorder="1" applyAlignment="1">
      <alignment vertical="center" wrapText="1"/>
    </xf>
    <xf numFmtId="0" fontId="53" fillId="54" borderId="18" xfId="0" applyFont="1" applyFill="1" applyBorder="1" applyAlignment="1">
      <alignment/>
    </xf>
    <xf numFmtId="0" fontId="53" fillId="54" borderId="18" xfId="0" applyFont="1" applyFill="1" applyBorder="1" applyAlignment="1">
      <alignment horizontal="left"/>
    </xf>
    <xf numFmtId="0" fontId="53" fillId="54" borderId="18" xfId="0" applyFont="1" applyFill="1" applyBorder="1" applyAlignment="1">
      <alignment horizontal="center"/>
    </xf>
    <xf numFmtId="0" fontId="0" fillId="0" borderId="18" xfId="0" applyFill="1" applyBorder="1" applyAlignment="1">
      <alignment/>
    </xf>
    <xf numFmtId="0" fontId="0" fillId="0" borderId="0" xfId="0" applyAlignment="1">
      <alignment horizontal="left"/>
    </xf>
    <xf numFmtId="0" fontId="2" fillId="55"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56" fillId="0" borderId="0" xfId="0" applyFont="1" applyAlignment="1">
      <alignment horizontal="center" vertical="center"/>
    </xf>
    <xf numFmtId="0" fontId="0" fillId="0" borderId="0" xfId="0" applyAlignment="1">
      <alignment wrapText="1"/>
    </xf>
    <xf numFmtId="0" fontId="54" fillId="0" borderId="18" xfId="0" applyFont="1" applyBorder="1" applyAlignment="1">
      <alignment horizontal="center" vertical="center" wrapText="1"/>
    </xf>
    <xf numFmtId="0" fontId="55" fillId="0" borderId="18" xfId="0" applyFont="1" applyBorder="1" applyAlignment="1">
      <alignment horizontal="center" vertical="center" wrapText="1"/>
    </xf>
    <xf numFmtId="0" fontId="54" fillId="55" borderId="18" xfId="0" applyFont="1" applyFill="1" applyBorder="1" applyAlignment="1">
      <alignment vertical="center" wrapText="1"/>
    </xf>
    <xf numFmtId="0" fontId="54" fillId="55" borderId="18" xfId="0" applyFont="1" applyFill="1" applyBorder="1" applyAlignment="1">
      <alignment horizontal="center" vertical="center" wrapText="1"/>
    </xf>
    <xf numFmtId="0" fontId="54" fillId="54" borderId="18" xfId="0" applyFont="1" applyFill="1" applyBorder="1" applyAlignment="1">
      <alignment vertical="center" wrapText="1"/>
    </xf>
    <xf numFmtId="0" fontId="53" fillId="0" borderId="0" xfId="0" applyFont="1" applyAlignment="1">
      <alignment/>
    </xf>
    <xf numFmtId="0" fontId="0" fillId="55" borderId="0" xfId="0" applyFill="1" applyAlignment="1">
      <alignment vertical="center" wrapText="1"/>
    </xf>
    <xf numFmtId="0" fontId="0" fillId="0" borderId="0" xfId="0" applyAlignment="1">
      <alignment vertical="center" wrapText="1"/>
    </xf>
    <xf numFmtId="0" fontId="57" fillId="56" borderId="18" xfId="0" applyFont="1" applyFill="1" applyBorder="1" applyAlignment="1">
      <alignment vertical="center"/>
    </xf>
    <xf numFmtId="0" fontId="58" fillId="0" borderId="18" xfId="0" applyFont="1" applyBorder="1" applyAlignment="1">
      <alignment vertical="center"/>
    </xf>
    <xf numFmtId="0" fontId="58" fillId="0" borderId="18" xfId="0" applyFont="1" applyBorder="1" applyAlignment="1">
      <alignment horizontal="right" vertical="center"/>
    </xf>
    <xf numFmtId="0" fontId="57" fillId="56" borderId="18" xfId="0" applyFont="1" applyFill="1" applyBorder="1" applyAlignment="1">
      <alignment horizontal="right" vertical="center"/>
    </xf>
    <xf numFmtId="0" fontId="53" fillId="56" borderId="18" xfId="0" applyFont="1" applyFill="1" applyBorder="1" applyAlignment="1">
      <alignment vertical="center" wrapText="1"/>
    </xf>
    <xf numFmtId="0" fontId="0" fillId="0" borderId="18" xfId="0" applyBorder="1" applyAlignment="1">
      <alignment vertical="center" wrapText="1"/>
    </xf>
    <xf numFmtId="0" fontId="0" fillId="55" borderId="18" xfId="0" applyFill="1" applyBorder="1" applyAlignment="1">
      <alignment vertical="center" wrapText="1"/>
    </xf>
    <xf numFmtId="0" fontId="28" fillId="0" borderId="18" xfId="0" applyFont="1" applyBorder="1" applyAlignment="1">
      <alignment horizontal="center" vertical="center"/>
    </xf>
    <xf numFmtId="0" fontId="59" fillId="0" borderId="18" xfId="0" applyFont="1" applyBorder="1" applyAlignment="1">
      <alignment horizontal="justify" vertical="center" wrapText="1"/>
    </xf>
    <xf numFmtId="0" fontId="59" fillId="0" borderId="18" xfId="0" applyFont="1" applyBorder="1" applyAlignment="1">
      <alignment horizontal="justify" vertical="center"/>
    </xf>
    <xf numFmtId="0" fontId="48" fillId="0" borderId="18" xfId="0" applyFont="1" applyBorder="1" applyAlignment="1">
      <alignment/>
    </xf>
    <xf numFmtId="0" fontId="0" fillId="57" borderId="0" xfId="0" applyFill="1" applyAlignment="1">
      <alignment/>
    </xf>
    <xf numFmtId="0" fontId="0" fillId="57" borderId="18" xfId="0" applyFill="1" applyBorder="1" applyAlignment="1">
      <alignment wrapText="1"/>
    </xf>
    <xf numFmtId="0" fontId="28" fillId="57" borderId="0" xfId="0" applyFont="1" applyFill="1" applyAlignment="1">
      <alignment/>
    </xf>
    <xf numFmtId="0" fontId="54" fillId="0" borderId="18" xfId="0" applyFont="1" applyBorder="1" applyAlignment="1">
      <alignment horizontal="justify" vertical="center" wrapText="1"/>
    </xf>
    <xf numFmtId="0" fontId="0" fillId="0" borderId="18" xfId="0" applyBorder="1" applyAlignment="1">
      <alignment wrapText="1"/>
    </xf>
    <xf numFmtId="0" fontId="53" fillId="54" borderId="18" xfId="0" applyFont="1" applyFill="1" applyBorder="1" applyAlignment="1">
      <alignment horizontal="left" wrapText="1"/>
    </xf>
    <xf numFmtId="0" fontId="53" fillId="0" borderId="0" xfId="0" applyFont="1" applyFill="1" applyBorder="1" applyAlignment="1">
      <alignment horizontal="left"/>
    </xf>
    <xf numFmtId="0" fontId="53" fillId="0" borderId="18" xfId="0" applyFont="1" applyBorder="1" applyAlignment="1">
      <alignment vertical="center" wrapText="1"/>
    </xf>
    <xf numFmtId="0" fontId="0" fillId="0" borderId="0" xfId="0" applyAlignment="1">
      <alignment horizontal="justify"/>
    </xf>
    <xf numFmtId="0" fontId="0" fillId="0" borderId="0" xfId="0" applyAlignment="1">
      <alignment horizontal="center" vertical="center"/>
    </xf>
    <xf numFmtId="0" fontId="0" fillId="0" borderId="0" xfId="0" applyAlignment="1">
      <alignment vertical="center"/>
    </xf>
    <xf numFmtId="0" fontId="4" fillId="58" borderId="18" xfId="0" applyFont="1" applyFill="1" applyBorder="1" applyAlignment="1">
      <alignment horizontal="center" vertical="center" wrapText="1"/>
    </xf>
    <xf numFmtId="0" fontId="0" fillId="0" borderId="18" xfId="0" applyBorder="1" applyAlignment="1">
      <alignment horizontal="center" vertical="center"/>
    </xf>
    <xf numFmtId="0" fontId="0" fillId="57" borderId="18" xfId="0" applyFill="1" applyBorder="1" applyAlignment="1">
      <alignment horizontal="center" vertical="center" wrapText="1"/>
    </xf>
    <xf numFmtId="0" fontId="54" fillId="54" borderId="19" xfId="0" applyFont="1" applyFill="1" applyBorder="1" applyAlignment="1">
      <alignment horizontal="center" vertical="center" wrapText="1"/>
    </xf>
    <xf numFmtId="0" fontId="53" fillId="54" borderId="19" xfId="0" applyFont="1" applyFill="1" applyBorder="1" applyAlignment="1">
      <alignment/>
    </xf>
    <xf numFmtId="0" fontId="4" fillId="58" borderId="20" xfId="0" applyFont="1" applyFill="1" applyBorder="1" applyAlignment="1">
      <alignment horizontal="center" vertical="center" wrapText="1"/>
    </xf>
    <xf numFmtId="0" fontId="28" fillId="0" borderId="18" xfId="0" applyFont="1" applyBorder="1" applyAlignment="1">
      <alignment/>
    </xf>
    <xf numFmtId="0" fontId="4" fillId="54" borderId="21" xfId="0" applyFont="1" applyFill="1" applyBorder="1" applyAlignment="1">
      <alignment vertical="center" wrapText="1"/>
    </xf>
    <xf numFmtId="0" fontId="4" fillId="54" borderId="22" xfId="0" applyFont="1" applyFill="1" applyBorder="1" applyAlignment="1">
      <alignment vertical="center" wrapText="1"/>
    </xf>
    <xf numFmtId="0" fontId="4" fillId="0" borderId="21" xfId="0" applyFont="1" applyBorder="1" applyAlignment="1">
      <alignment vertical="center" wrapText="1"/>
    </xf>
    <xf numFmtId="0" fontId="2" fillId="57" borderId="21" xfId="0" applyFont="1" applyFill="1" applyBorder="1" applyAlignment="1">
      <alignment vertical="center" wrapText="1"/>
    </xf>
    <xf numFmtId="0" fontId="2" fillId="0" borderId="21" xfId="0" applyFont="1" applyBorder="1" applyAlignment="1">
      <alignment vertical="center" wrapText="1"/>
    </xf>
    <xf numFmtId="0" fontId="57" fillId="56" borderId="18" xfId="0" applyFont="1" applyFill="1" applyBorder="1" applyAlignment="1">
      <alignment horizontal="center" vertical="center"/>
    </xf>
    <xf numFmtId="0" fontId="28" fillId="57" borderId="18" xfId="0" applyFont="1" applyFill="1" applyBorder="1" applyAlignment="1">
      <alignment/>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181" fontId="0" fillId="0" borderId="0" xfId="93" applyNumberFormat="1" applyFont="1" applyAlignment="1">
      <alignment vertical="center"/>
    </xf>
    <xf numFmtId="0" fontId="53" fillId="0" borderId="18" xfId="0" applyFont="1" applyBorder="1" applyAlignment="1">
      <alignment horizontal="center" vertical="center" wrapText="1"/>
    </xf>
    <xf numFmtId="0" fontId="0" fillId="0" borderId="18" xfId="0" applyBorder="1" applyAlignment="1">
      <alignment vertical="center"/>
    </xf>
    <xf numFmtId="9" fontId="0" fillId="0" borderId="18" xfId="0" applyNumberFormat="1" applyBorder="1" applyAlignment="1">
      <alignment vertical="center"/>
    </xf>
    <xf numFmtId="181" fontId="0" fillId="0" borderId="18" xfId="93" applyNumberFormat="1" applyFont="1" applyBorder="1" applyAlignment="1">
      <alignment vertical="center"/>
    </xf>
    <xf numFmtId="9" fontId="0" fillId="0" borderId="18"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81" fontId="0" fillId="0" borderId="0" xfId="93" applyNumberFormat="1" applyFont="1" applyBorder="1" applyAlignment="1">
      <alignment vertical="center"/>
    </xf>
    <xf numFmtId="9" fontId="0" fillId="0" borderId="0" xfId="0" applyNumberFormat="1" applyBorder="1" applyAlignment="1">
      <alignment horizontal="center" vertical="center"/>
    </xf>
    <xf numFmtId="181" fontId="0" fillId="0" borderId="23" xfId="93" applyNumberFormat="1" applyFont="1" applyBorder="1" applyAlignment="1">
      <alignment vertical="center"/>
    </xf>
    <xf numFmtId="181" fontId="0" fillId="0" borderId="24" xfId="93" applyNumberFormat="1"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xf>
    <xf numFmtId="0" fontId="55" fillId="0" borderId="18" xfId="0" applyFont="1" applyBorder="1" applyAlignment="1">
      <alignment horizontal="center" vertical="center" wrapText="1"/>
    </xf>
    <xf numFmtId="0" fontId="60" fillId="0" borderId="18" xfId="0" applyFont="1" applyBorder="1" applyAlignment="1">
      <alignment horizontal="justify" vertical="center" wrapText="1"/>
    </xf>
    <xf numFmtId="0" fontId="61" fillId="0" borderId="18" xfId="0" applyFont="1" applyBorder="1" applyAlignment="1">
      <alignment horizontal="justify" vertical="center" wrapText="1"/>
    </xf>
    <xf numFmtId="0" fontId="0" fillId="0" borderId="0" xfId="0" applyAlignment="1">
      <alignment horizontal="center"/>
    </xf>
    <xf numFmtId="0" fontId="53" fillId="0" borderId="0" xfId="0" applyFont="1" applyAlignment="1">
      <alignment horizontal="center"/>
    </xf>
    <xf numFmtId="0" fontId="53" fillId="9" borderId="18" xfId="0" applyFont="1" applyFill="1" applyBorder="1" applyAlignment="1">
      <alignment horizontal="center" vertical="center" wrapText="1"/>
    </xf>
    <xf numFmtId="181" fontId="53" fillId="9" borderId="18" xfId="93" applyNumberFormat="1" applyFont="1" applyFill="1" applyBorder="1" applyAlignment="1">
      <alignment horizontal="center" vertical="center" wrapText="1"/>
    </xf>
    <xf numFmtId="0" fontId="53" fillId="9" borderId="20" xfId="0" applyFont="1" applyFill="1" applyBorder="1" applyAlignment="1">
      <alignment horizontal="center" vertical="center" wrapText="1"/>
    </xf>
    <xf numFmtId="181" fontId="53" fillId="9" borderId="20" xfId="93" applyNumberFormat="1" applyFont="1" applyFill="1" applyBorder="1" applyAlignment="1">
      <alignment horizontal="center" vertical="center" wrapText="1"/>
    </xf>
    <xf numFmtId="0" fontId="48" fillId="0" borderId="18" xfId="0" applyFont="1" applyFill="1" applyBorder="1" applyAlignment="1">
      <alignment horizontal="center" vertical="center"/>
    </xf>
    <xf numFmtId="181" fontId="48" fillId="0" borderId="18" xfId="93" applyNumberFormat="1" applyFont="1" applyFill="1" applyBorder="1" applyAlignment="1">
      <alignment vertical="center"/>
    </xf>
    <xf numFmtId="0" fontId="48" fillId="0" borderId="18" xfId="0" applyFont="1" applyFill="1" applyBorder="1" applyAlignment="1">
      <alignment horizontal="center" vertical="center" wrapText="1"/>
    </xf>
    <xf numFmtId="9" fontId="48" fillId="0" borderId="18" xfId="0" applyNumberFormat="1" applyFont="1" applyFill="1" applyBorder="1" applyAlignment="1">
      <alignment horizontal="center" vertical="center"/>
    </xf>
    <xf numFmtId="0" fontId="0" fillId="0" borderId="18" xfId="0" applyBorder="1" applyAlignment="1">
      <alignment horizontal="justify"/>
    </xf>
    <xf numFmtId="0" fontId="53" fillId="0" borderId="20" xfId="0" applyFont="1" applyBorder="1" applyAlignment="1">
      <alignment horizontal="justify" wrapText="1"/>
    </xf>
    <xf numFmtId="0" fontId="0" fillId="0" borderId="19" xfId="0" applyBorder="1" applyAlignment="1">
      <alignment horizontal="justify" wrapText="1"/>
    </xf>
    <xf numFmtId="0" fontId="53" fillId="0" borderId="18" xfId="0" applyFont="1" applyBorder="1" applyAlignment="1">
      <alignment horizontal="center" vertical="center"/>
    </xf>
    <xf numFmtId="0" fontId="53" fillId="0" borderId="25" xfId="0" applyFont="1" applyBorder="1" applyAlignment="1">
      <alignment horizontal="center" vertical="center"/>
    </xf>
    <xf numFmtId="0" fontId="53" fillId="0" borderId="27" xfId="0" applyFont="1" applyBorder="1" applyAlignment="1">
      <alignment horizontal="center" vertical="center"/>
    </xf>
    <xf numFmtId="0" fontId="0" fillId="0" borderId="27" xfId="0" applyBorder="1" applyAlignment="1">
      <alignment horizontal="center" vertical="center" wrapText="1"/>
    </xf>
    <xf numFmtId="0" fontId="0" fillId="0" borderId="27"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16" fontId="0" fillId="0" borderId="26" xfId="0" applyNumberFormat="1" applyFill="1" applyBorder="1" applyAlignment="1">
      <alignment horizontal="center" vertical="center"/>
    </xf>
    <xf numFmtId="0" fontId="0" fillId="0" borderId="28" xfId="0" applyFill="1" applyBorder="1" applyAlignment="1">
      <alignment horizontal="center" vertical="center"/>
    </xf>
    <xf numFmtId="17" fontId="0" fillId="0" borderId="26" xfId="0" applyNumberFormat="1" applyFill="1" applyBorder="1" applyAlignment="1">
      <alignment horizontal="center" vertical="center"/>
    </xf>
    <xf numFmtId="0" fontId="4" fillId="9" borderId="18" xfId="0" applyFont="1" applyFill="1" applyBorder="1" applyAlignment="1">
      <alignment horizontal="center" vertical="center" wrapText="1"/>
    </xf>
    <xf numFmtId="0" fontId="41" fillId="59" borderId="0" xfId="0" applyFont="1" applyFill="1" applyAlignment="1">
      <alignment/>
    </xf>
    <xf numFmtId="0" fontId="41" fillId="59" borderId="0" xfId="0" applyFont="1" applyFill="1" applyAlignment="1">
      <alignment horizontal="center" vertical="center"/>
    </xf>
    <xf numFmtId="0" fontId="41" fillId="59" borderId="0" xfId="0" applyFont="1" applyFill="1" applyAlignment="1">
      <alignment horizontal="center"/>
    </xf>
    <xf numFmtId="0" fontId="4" fillId="9" borderId="20" xfId="0" applyFont="1" applyFill="1" applyBorder="1" applyAlignment="1">
      <alignment horizontal="center" vertical="center" wrapText="1"/>
    </xf>
    <xf numFmtId="0" fontId="28" fillId="0" borderId="0" xfId="0" applyFont="1" applyBorder="1" applyAlignment="1">
      <alignment/>
    </xf>
    <xf numFmtId="0" fontId="0" fillId="0" borderId="0" xfId="0" applyFill="1" applyAlignment="1">
      <alignment/>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8" fillId="0" borderId="0" xfId="0" applyFont="1" applyFill="1" applyAlignment="1">
      <alignment/>
    </xf>
    <xf numFmtId="0" fontId="54" fillId="9" borderId="18" xfId="0" applyFont="1" applyFill="1" applyBorder="1" applyAlignment="1">
      <alignment horizontal="center" vertical="center" wrapText="1"/>
    </xf>
    <xf numFmtId="0" fontId="55" fillId="0" borderId="21" xfId="0" applyFont="1" applyBorder="1" applyAlignment="1">
      <alignment horizontal="center" vertical="center" wrapText="1"/>
    </xf>
    <xf numFmtId="0" fontId="54" fillId="9" borderId="25" xfId="0" applyFont="1" applyFill="1" applyBorder="1" applyAlignment="1">
      <alignment horizontal="center" vertical="center" wrapText="1"/>
    </xf>
    <xf numFmtId="0" fontId="54" fillId="9" borderId="27" xfId="0" applyFont="1" applyFill="1" applyBorder="1" applyAlignment="1">
      <alignment horizontal="center" vertical="center" wrapText="1"/>
    </xf>
    <xf numFmtId="0" fontId="55" fillId="0" borderId="25" xfId="0" applyFont="1" applyBorder="1" applyAlignment="1">
      <alignment horizontal="center" vertical="center" wrapText="1"/>
    </xf>
    <xf numFmtId="0" fontId="55" fillId="0" borderId="27" xfId="0" applyFont="1" applyBorder="1" applyAlignment="1">
      <alignment horizontal="center" vertical="center" wrapText="1"/>
    </xf>
    <xf numFmtId="0" fontId="55" fillId="57" borderId="27" xfId="0" applyFont="1" applyFill="1" applyBorder="1" applyAlignment="1">
      <alignment horizontal="center" vertical="center" wrapText="1"/>
    </xf>
    <xf numFmtId="0" fontId="55" fillId="0" borderId="20" xfId="0" applyFont="1" applyBorder="1" applyAlignment="1">
      <alignment horizontal="center" vertical="center" wrapText="1"/>
    </xf>
    <xf numFmtId="0" fontId="53" fillId="54" borderId="21" xfId="0" applyFont="1" applyFill="1" applyBorder="1" applyAlignment="1">
      <alignment horizontal="center"/>
    </xf>
    <xf numFmtId="0" fontId="0" fillId="54" borderId="26" xfId="0" applyFill="1" applyBorder="1" applyAlignment="1">
      <alignment horizontal="center"/>
    </xf>
    <xf numFmtId="0" fontId="53" fillId="54" borderId="26" xfId="0" applyFont="1" applyFill="1" applyBorder="1" applyAlignment="1">
      <alignment horizontal="center"/>
    </xf>
    <xf numFmtId="0" fontId="53" fillId="54" borderId="24" xfId="0" applyFont="1" applyFill="1" applyBorder="1" applyAlignment="1">
      <alignment horizontal="center"/>
    </xf>
    <xf numFmtId="0" fontId="53" fillId="54" borderId="28" xfId="0" applyFont="1" applyFill="1" applyBorder="1" applyAlignment="1">
      <alignment horizontal="center"/>
    </xf>
    <xf numFmtId="0" fontId="54" fillId="54" borderId="21"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55" fillId="55" borderId="27" xfId="0" applyFont="1" applyFill="1" applyBorder="1" applyAlignment="1">
      <alignment horizontal="center" vertical="center" wrapText="1"/>
    </xf>
    <xf numFmtId="0" fontId="0" fillId="54" borderId="24" xfId="0" applyFill="1" applyBorder="1" applyAlignment="1">
      <alignment/>
    </xf>
    <xf numFmtId="0" fontId="54" fillId="54" borderId="28" xfId="0" applyFont="1" applyFill="1" applyBorder="1" applyAlignment="1">
      <alignment horizontal="center" vertical="center" wrapText="1"/>
    </xf>
    <xf numFmtId="0" fontId="53" fillId="54" borderId="21" xfId="0" applyFont="1" applyFill="1" applyBorder="1" applyAlignment="1">
      <alignment/>
    </xf>
    <xf numFmtId="0" fontId="0" fillId="0" borderId="21" xfId="0" applyBorder="1" applyAlignment="1">
      <alignment/>
    </xf>
    <xf numFmtId="0" fontId="0" fillId="0" borderId="0" xfId="0" applyBorder="1" applyAlignment="1">
      <alignment/>
    </xf>
    <xf numFmtId="0" fontId="0" fillId="0" borderId="24" xfId="0" applyBorder="1" applyAlignment="1">
      <alignment/>
    </xf>
    <xf numFmtId="0" fontId="0" fillId="0" borderId="27" xfId="0" applyBorder="1" applyAlignment="1">
      <alignment horizontal="center"/>
    </xf>
    <xf numFmtId="0" fontId="0" fillId="0" borderId="25" xfId="0" applyBorder="1" applyAlignment="1">
      <alignment horizontal="center"/>
    </xf>
    <xf numFmtId="0" fontId="53" fillId="54" borderId="25" xfId="0" applyFont="1" applyFill="1" applyBorder="1" applyAlignment="1">
      <alignment horizontal="center"/>
    </xf>
    <xf numFmtId="0" fontId="0" fillId="0" borderId="30" xfId="0" applyBorder="1" applyAlignment="1">
      <alignment horizontal="center"/>
    </xf>
    <xf numFmtId="0" fontId="0" fillId="57" borderId="25" xfId="0" applyFill="1" applyBorder="1" applyAlignment="1">
      <alignment horizontal="center" wrapText="1"/>
    </xf>
    <xf numFmtId="0" fontId="0" fillId="0" borderId="26" xfId="0" applyBorder="1" applyAlignment="1">
      <alignment horizontal="center"/>
    </xf>
    <xf numFmtId="0" fontId="53" fillId="54" borderId="27" xfId="0" applyFont="1" applyFill="1" applyBorder="1" applyAlignment="1">
      <alignment horizontal="center"/>
    </xf>
    <xf numFmtId="0" fontId="0" fillId="0" borderId="31" xfId="0" applyBorder="1" applyAlignment="1">
      <alignment horizontal="center"/>
    </xf>
    <xf numFmtId="0" fontId="0" fillId="0" borderId="28" xfId="0" applyBorder="1" applyAlignment="1">
      <alignment horizontal="center"/>
    </xf>
    <xf numFmtId="181" fontId="0" fillId="0" borderId="18" xfId="93" applyNumberFormat="1" applyFont="1" applyFill="1" applyBorder="1" applyAlignment="1">
      <alignment horizontal="center" vertical="center" wrapText="1"/>
    </xf>
    <xf numFmtId="181" fontId="0" fillId="0" borderId="18" xfId="93" applyNumberFormat="1" applyFont="1" applyBorder="1" applyAlignment="1">
      <alignment horizontal="center" vertical="center" wrapText="1"/>
    </xf>
    <xf numFmtId="10" fontId="0" fillId="0" borderId="18" xfId="0" applyNumberFormat="1" applyBorder="1" applyAlignment="1">
      <alignment horizontal="center" vertical="center" wrapText="1"/>
    </xf>
    <xf numFmtId="0" fontId="53" fillId="0" borderId="18" xfId="0" applyFont="1" applyFill="1" applyBorder="1" applyAlignment="1">
      <alignment horizontal="center" vertical="center" wrapText="1"/>
    </xf>
    <xf numFmtId="181" fontId="53" fillId="0" borderId="18" xfId="0" applyNumberFormat="1" applyFont="1" applyBorder="1" applyAlignment="1">
      <alignment/>
    </xf>
    <xf numFmtId="0" fontId="53" fillId="0" borderId="18" xfId="0" applyFont="1" applyFill="1" applyBorder="1" applyAlignment="1">
      <alignment horizontal="center" vertical="center"/>
    </xf>
    <xf numFmtId="181" fontId="53" fillId="0" borderId="18" xfId="93" applyNumberFormat="1" applyFont="1" applyFill="1" applyBorder="1" applyAlignment="1">
      <alignment horizontal="center" vertical="center"/>
    </xf>
    <xf numFmtId="181" fontId="0" fillId="0" borderId="18" xfId="93" applyNumberFormat="1" applyFont="1" applyBorder="1" applyAlignment="1">
      <alignment horizontal="center" vertical="center"/>
    </xf>
    <xf numFmtId="181" fontId="53" fillId="0" borderId="18" xfId="93" applyNumberFormat="1" applyFont="1" applyBorder="1" applyAlignment="1">
      <alignment horizontal="center"/>
    </xf>
    <xf numFmtId="181" fontId="0" fillId="0" borderId="0" xfId="93" applyNumberFormat="1" applyFont="1" applyAlignment="1">
      <alignment horizontal="center"/>
    </xf>
    <xf numFmtId="0" fontId="53" fillId="0" borderId="21" xfId="0" applyFont="1" applyFill="1" applyBorder="1" applyAlignment="1">
      <alignment horizontal="center" vertical="center"/>
    </xf>
    <xf numFmtId="0" fontId="0" fillId="0" borderId="21" xfId="0" applyFill="1" applyBorder="1" applyAlignment="1">
      <alignment horizontal="center" vertical="center" wrapText="1"/>
    </xf>
    <xf numFmtId="0" fontId="53" fillId="0" borderId="32" xfId="0" applyFont="1" applyFill="1" applyBorder="1" applyAlignment="1">
      <alignment horizontal="center" vertical="center"/>
    </xf>
    <xf numFmtId="0" fontId="53" fillId="0" borderId="23" xfId="0" applyFont="1" applyFill="1" applyBorder="1" applyAlignment="1">
      <alignment horizontal="center" vertical="center"/>
    </xf>
    <xf numFmtId="181" fontId="53" fillId="0" borderId="33" xfId="93" applyNumberFormat="1" applyFont="1" applyFill="1" applyBorder="1" applyAlignment="1">
      <alignment horizontal="center" vertical="center"/>
    </xf>
    <xf numFmtId="0" fontId="0" fillId="0" borderId="25" xfId="0" applyFill="1" applyBorder="1" applyAlignment="1">
      <alignment horizontal="center" vertical="center" wrapText="1"/>
    </xf>
    <xf numFmtId="181" fontId="0" fillId="0" borderId="27" xfId="93" applyNumberFormat="1" applyFont="1" applyFill="1" applyBorder="1" applyAlignment="1">
      <alignment horizontal="center" vertical="center" wrapText="1"/>
    </xf>
    <xf numFmtId="0" fontId="53" fillId="0" borderId="26" xfId="0" applyFont="1" applyFill="1" applyBorder="1" applyAlignment="1">
      <alignment horizontal="center" vertical="center" wrapText="1"/>
    </xf>
    <xf numFmtId="181" fontId="53" fillId="0" borderId="24" xfId="0" applyNumberFormat="1" applyFont="1" applyBorder="1" applyAlignment="1">
      <alignment/>
    </xf>
    <xf numFmtId="181" fontId="53" fillId="0" borderId="28" xfId="93" applyNumberFormat="1" applyFont="1" applyBorder="1" applyAlignment="1">
      <alignment horizontal="center"/>
    </xf>
    <xf numFmtId="181" fontId="0" fillId="0" borderId="27" xfId="93" applyNumberFormat="1" applyFont="1" applyBorder="1" applyAlignment="1">
      <alignment horizontal="center"/>
    </xf>
    <xf numFmtId="181" fontId="0" fillId="0" borderId="21" xfId="93" applyNumberFormat="1" applyFont="1" applyFill="1" applyBorder="1" applyAlignment="1">
      <alignment horizontal="center" vertical="center" wrapText="1"/>
    </xf>
    <xf numFmtId="10" fontId="0" fillId="0" borderId="25" xfId="0" applyNumberFormat="1" applyFill="1" applyBorder="1" applyAlignment="1">
      <alignment horizontal="center" vertical="center" wrapText="1"/>
    </xf>
    <xf numFmtId="0" fontId="53" fillId="0" borderId="34" xfId="0" applyFont="1" applyFill="1" applyBorder="1" applyAlignment="1">
      <alignment horizontal="center" vertical="center" wrapText="1"/>
    </xf>
    <xf numFmtId="181" fontId="53" fillId="0" borderId="35" xfId="0" applyNumberFormat="1" applyFont="1" applyBorder="1" applyAlignment="1">
      <alignment/>
    </xf>
    <xf numFmtId="181" fontId="53" fillId="0" borderId="36" xfId="93" applyNumberFormat="1" applyFont="1" applyBorder="1" applyAlignment="1">
      <alignment horizontal="center"/>
    </xf>
    <xf numFmtId="181" fontId="53" fillId="0" borderId="37" xfId="93" applyNumberFormat="1" applyFont="1" applyFill="1" applyBorder="1" applyAlignment="1">
      <alignment horizontal="center" vertical="center"/>
    </xf>
    <xf numFmtId="0" fontId="41" fillId="59" borderId="0" xfId="0" applyFont="1" applyFill="1" applyAlignment="1">
      <alignment horizontal="justify"/>
    </xf>
    <xf numFmtId="181" fontId="0" fillId="0" borderId="0" xfId="93" applyNumberFormat="1" applyFont="1" applyAlignment="1">
      <alignment/>
    </xf>
    <xf numFmtId="181" fontId="0" fillId="0" borderId="18" xfId="93" applyNumberFormat="1" applyFont="1" applyBorder="1" applyAlignment="1">
      <alignment vertical="center"/>
    </xf>
    <xf numFmtId="0" fontId="0" fillId="0" borderId="18" xfId="0" applyFill="1" applyBorder="1" applyAlignment="1">
      <alignment vertical="center" wrapText="1"/>
    </xf>
    <xf numFmtId="0" fontId="0" fillId="0" borderId="38" xfId="0" applyBorder="1" applyAlignment="1">
      <alignment/>
    </xf>
    <xf numFmtId="0" fontId="0" fillId="0" borderId="38" xfId="0" applyBorder="1" applyAlignment="1">
      <alignment vertical="center"/>
    </xf>
    <xf numFmtId="0" fontId="0" fillId="0" borderId="18" xfId="0" applyBorder="1" applyAlignment="1">
      <alignment horizontal="center" vertical="center"/>
    </xf>
    <xf numFmtId="181" fontId="0" fillId="0" borderId="23" xfId="93" applyNumberFormat="1" applyFont="1" applyFill="1" applyBorder="1" applyAlignment="1">
      <alignment vertical="center"/>
    </xf>
    <xf numFmtId="181" fontId="0" fillId="0" borderId="18" xfId="93" applyNumberFormat="1"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wrapText="1"/>
    </xf>
    <xf numFmtId="9" fontId="0" fillId="0" borderId="24" xfId="0" applyNumberFormat="1" applyFont="1" applyFill="1" applyBorder="1" applyAlignment="1">
      <alignment horizontal="center" vertical="center"/>
    </xf>
    <xf numFmtId="181" fontId="0" fillId="0" borderId="24" xfId="93" applyNumberFormat="1" applyFont="1" applyFill="1"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wrapText="1"/>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Border="1" applyAlignment="1">
      <alignment horizontal="center" vertical="center" wrapText="1"/>
    </xf>
    <xf numFmtId="0" fontId="0" fillId="0" borderId="3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3" xfId="0" applyBorder="1" applyAlignment="1">
      <alignment horizontal="center" vertical="center" wrapText="1"/>
    </xf>
    <xf numFmtId="0" fontId="4" fillId="9" borderId="18" xfId="0" applyFont="1" applyFill="1" applyBorder="1" applyAlignment="1">
      <alignment horizontal="center" vertical="center" wrapText="1"/>
    </xf>
    <xf numFmtId="0" fontId="0" fillId="57" borderId="19" xfId="0" applyFill="1" applyBorder="1" applyAlignment="1">
      <alignment horizontal="center" vertical="center"/>
    </xf>
    <xf numFmtId="0" fontId="0" fillId="57" borderId="18" xfId="0" applyFill="1" applyBorder="1" applyAlignment="1">
      <alignment horizontal="center" vertical="center" wrapText="1"/>
    </xf>
    <xf numFmtId="0" fontId="54" fillId="54" borderId="18" xfId="0" applyFont="1" applyFill="1" applyBorder="1" applyAlignment="1">
      <alignment horizontal="center" vertical="center" wrapText="1"/>
    </xf>
    <xf numFmtId="0" fontId="0" fillId="0" borderId="19" xfId="0" applyBorder="1" applyAlignment="1">
      <alignment horizontal="center" vertical="center"/>
    </xf>
    <xf numFmtId="181" fontId="53" fillId="0" borderId="18" xfId="93" applyNumberFormat="1" applyFont="1" applyBorder="1" applyAlignment="1">
      <alignment vertical="center"/>
    </xf>
    <xf numFmtId="181" fontId="0" fillId="0" borderId="18" xfId="93" applyNumberFormat="1" applyFont="1" applyBorder="1" applyAlignment="1">
      <alignment horizontal="right" vertical="center"/>
    </xf>
    <xf numFmtId="181" fontId="0" fillId="0" borderId="18" xfId="93" applyNumberFormat="1" applyFont="1" applyBorder="1" applyAlignment="1">
      <alignment horizontal="right" vertical="center"/>
    </xf>
    <xf numFmtId="1" fontId="0" fillId="0" borderId="18" xfId="0" applyNumberFormat="1" applyBorder="1" applyAlignment="1">
      <alignment vertical="center"/>
    </xf>
    <xf numFmtId="0" fontId="62" fillId="0" borderId="0" xfId="0" applyFont="1" applyAlignment="1">
      <alignment horizont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4" fillId="9" borderId="18" xfId="0" applyFont="1" applyFill="1" applyBorder="1" applyAlignment="1">
      <alignment horizontal="center" vertical="center" wrapText="1"/>
    </xf>
    <xf numFmtId="0" fontId="55" fillId="0" borderId="18" xfId="0" applyFont="1" applyBorder="1" applyAlignment="1">
      <alignment horizontal="center" vertical="center" wrapText="1"/>
    </xf>
    <xf numFmtId="0" fontId="0" fillId="0" borderId="39" xfId="0" applyBorder="1" applyAlignment="1">
      <alignment horizontal="center" vertical="center"/>
    </xf>
    <xf numFmtId="181" fontId="0" fillId="0" borderId="19" xfId="93" applyNumberFormat="1" applyFont="1" applyBorder="1" applyAlignment="1">
      <alignment vertical="center"/>
    </xf>
    <xf numFmtId="14" fontId="0" fillId="0" borderId="19" xfId="0" applyNumberFormat="1" applyBorder="1" applyAlignment="1">
      <alignment horizontal="center" vertical="center"/>
    </xf>
    <xf numFmtId="181" fontId="0" fillId="0" borderId="19" xfId="93" applyNumberFormat="1" applyFont="1" applyBorder="1" applyAlignment="1">
      <alignment horizontal="center" vertical="center"/>
    </xf>
    <xf numFmtId="0" fontId="0" fillId="0" borderId="19" xfId="0" applyFont="1" applyFill="1" applyBorder="1" applyAlignment="1">
      <alignment horizontal="center" vertical="center"/>
    </xf>
    <xf numFmtId="181" fontId="0" fillId="0" borderId="38" xfId="93" applyNumberFormat="1" applyFont="1" applyFill="1" applyBorder="1" applyAlignment="1">
      <alignment vertical="center"/>
    </xf>
    <xf numFmtId="0" fontId="54" fillId="0" borderId="40" xfId="0" applyFont="1" applyBorder="1" applyAlignment="1">
      <alignment horizontal="justify" vertical="center" wrapText="1"/>
    </xf>
    <xf numFmtId="0" fontId="54" fillId="0" borderId="19" xfId="0" applyFont="1" applyBorder="1" applyAlignment="1">
      <alignment horizontal="justify" vertical="center" wrapText="1"/>
    </xf>
    <xf numFmtId="0" fontId="54" fillId="0" borderId="41" xfId="0" applyFont="1" applyBorder="1" applyAlignment="1">
      <alignment horizontal="justify" vertical="center" wrapText="1"/>
    </xf>
    <xf numFmtId="0" fontId="55" fillId="55" borderId="19"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5" fillId="57" borderId="19" xfId="0" applyFont="1" applyFill="1" applyBorder="1" applyAlignment="1">
      <alignment horizontal="justify" vertical="center" wrapText="1"/>
    </xf>
    <xf numFmtId="0" fontId="55" fillId="0" borderId="0" xfId="0" applyFont="1" applyAlignment="1">
      <alignment/>
    </xf>
    <xf numFmtId="0" fontId="55" fillId="0" borderId="18" xfId="0" applyFont="1" applyBorder="1" applyAlignment="1">
      <alignment/>
    </xf>
    <xf numFmtId="0" fontId="55" fillId="57" borderId="18" xfId="0" applyFont="1" applyFill="1" applyBorder="1" applyAlignment="1">
      <alignment wrapText="1"/>
    </xf>
    <xf numFmtId="0" fontId="63" fillId="59" borderId="0" xfId="0" applyFont="1" applyFill="1" applyAlignment="1">
      <alignment horizontal="center" vertical="center"/>
    </xf>
    <xf numFmtId="0" fontId="4" fillId="0" borderId="42" xfId="0" applyFont="1" applyBorder="1" applyAlignment="1">
      <alignment vertical="center" wrapText="1"/>
    </xf>
    <xf numFmtId="0" fontId="28" fillId="0" borderId="43" xfId="0" applyFont="1" applyBorder="1" applyAlignment="1">
      <alignment horizontal="center"/>
    </xf>
    <xf numFmtId="0" fontId="2" fillId="0" borderId="30" xfId="0" applyFont="1" applyBorder="1" applyAlignment="1">
      <alignment vertical="center" wrapText="1"/>
    </xf>
    <xf numFmtId="0" fontId="28" fillId="0" borderId="44" xfId="0" applyFont="1" applyBorder="1" applyAlignment="1">
      <alignment/>
    </xf>
    <xf numFmtId="0" fontId="2" fillId="0" borderId="45" xfId="0" applyFont="1" applyBorder="1" applyAlignment="1">
      <alignment vertical="center" wrapText="1"/>
    </xf>
    <xf numFmtId="0" fontId="28" fillId="0" borderId="34" xfId="0" applyFont="1" applyBorder="1" applyAlignment="1">
      <alignment/>
    </xf>
    <xf numFmtId="0" fontId="28" fillId="0" borderId="40" xfId="0" applyFont="1" applyBorder="1" applyAlignment="1">
      <alignment horizontal="center" vertical="center"/>
    </xf>
    <xf numFmtId="0" fontId="54" fillId="0" borderId="46" xfId="0" applyFont="1" applyBorder="1" applyAlignment="1">
      <alignment horizontal="justify" vertical="center" wrapText="1"/>
    </xf>
    <xf numFmtId="0" fontId="33" fillId="58" borderId="40" xfId="0" applyFont="1" applyFill="1" applyBorder="1" applyAlignment="1">
      <alignment horizontal="center"/>
    </xf>
    <xf numFmtId="0" fontId="2" fillId="0" borderId="18" xfId="0" applyFont="1" applyBorder="1" applyAlignment="1">
      <alignment horizontal="center" vertical="center"/>
    </xf>
    <xf numFmtId="0" fontId="2" fillId="0" borderId="0" xfId="0" applyFont="1" applyAlignment="1">
      <alignment/>
    </xf>
    <xf numFmtId="0" fontId="2" fillId="0" borderId="18" xfId="0" applyFont="1" applyBorder="1" applyAlignment="1">
      <alignment horizontal="justify"/>
    </xf>
    <xf numFmtId="0" fontId="2" fillId="0" borderId="18" xfId="0" applyFont="1" applyBorder="1" applyAlignment="1">
      <alignment vertical="center"/>
    </xf>
    <xf numFmtId="0" fontId="2" fillId="0" borderId="18" xfId="0" applyFont="1" applyBorder="1" applyAlignment="1">
      <alignment horizontal="justify" wrapText="1"/>
    </xf>
    <xf numFmtId="0" fontId="2" fillId="0" borderId="20" xfId="0" applyFont="1" applyBorder="1" applyAlignment="1">
      <alignment horizontal="justify" wrapText="1"/>
    </xf>
    <xf numFmtId="0" fontId="2" fillId="0" borderId="20" xfId="0" applyFont="1" applyBorder="1" applyAlignment="1">
      <alignment horizontal="center" vertical="center"/>
    </xf>
    <xf numFmtId="0" fontId="33" fillId="58" borderId="46" xfId="0" applyFont="1" applyFill="1" applyBorder="1" applyAlignment="1">
      <alignment horizontal="center"/>
    </xf>
    <xf numFmtId="0" fontId="4" fillId="58" borderId="47" xfId="0" applyFont="1" applyFill="1" applyBorder="1" applyAlignment="1">
      <alignment horizontal="center"/>
    </xf>
    <xf numFmtId="0" fontId="2" fillId="0" borderId="40" xfId="0" applyFont="1" applyBorder="1" applyAlignment="1">
      <alignment/>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2" fillId="0" borderId="48" xfId="0" applyFont="1" applyBorder="1" applyAlignment="1">
      <alignment vertical="center" wrapText="1"/>
    </xf>
    <xf numFmtId="0" fontId="28" fillId="0" borderId="19" xfId="0" applyFont="1" applyBorder="1" applyAlignment="1">
      <alignment horizontal="center" vertical="center" wrapText="1"/>
    </xf>
    <xf numFmtId="0" fontId="28" fillId="0" borderId="19" xfId="0" applyFont="1" applyBorder="1" applyAlignment="1">
      <alignment horizontal="center" vertical="center"/>
    </xf>
    <xf numFmtId="0" fontId="28" fillId="0" borderId="18" xfId="0" applyFont="1" applyBorder="1" applyAlignment="1">
      <alignment/>
    </xf>
    <xf numFmtId="0" fontId="2" fillId="0" borderId="24" xfId="0" applyFont="1" applyBorder="1" applyAlignment="1">
      <alignment horizontal="center" vertical="center" wrapText="1"/>
    </xf>
    <xf numFmtId="0" fontId="54" fillId="0" borderId="25" xfId="0" applyFont="1" applyBorder="1" applyAlignment="1">
      <alignment horizontal="justify" vertical="center" wrapText="1"/>
    </xf>
    <xf numFmtId="0" fontId="54" fillId="0" borderId="26" xfId="0" applyFont="1" applyBorder="1" applyAlignment="1">
      <alignment horizontal="justify" vertical="center" wrapText="1"/>
    </xf>
    <xf numFmtId="0" fontId="33" fillId="58" borderId="46" xfId="0" applyFont="1" applyFill="1" applyBorder="1" applyAlignment="1">
      <alignment horizontal="center" vertical="center"/>
    </xf>
    <xf numFmtId="0" fontId="33" fillId="58" borderId="48" xfId="0" applyFont="1" applyFill="1" applyBorder="1" applyAlignment="1">
      <alignment horizontal="center" vertical="center"/>
    </xf>
    <xf numFmtId="0" fontId="26" fillId="0" borderId="18" xfId="0" applyFont="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horizontal="justify" vertical="center" wrapText="1"/>
    </xf>
    <xf numFmtId="0" fontId="54" fillId="0" borderId="49" xfId="0" applyFont="1" applyBorder="1" applyAlignment="1">
      <alignment horizontal="justify" vertical="center" wrapText="1"/>
    </xf>
    <xf numFmtId="0" fontId="28" fillId="0" borderId="49" xfId="0" applyFont="1" applyBorder="1" applyAlignment="1">
      <alignment horizontal="center" vertical="center"/>
    </xf>
    <xf numFmtId="0" fontId="53" fillId="58" borderId="50" xfId="0" applyFont="1" applyFill="1" applyBorder="1" applyAlignment="1">
      <alignment horizontal="center"/>
    </xf>
    <xf numFmtId="0" fontId="53" fillId="58" borderId="51" xfId="0" applyFont="1" applyFill="1" applyBorder="1" applyAlignment="1">
      <alignment horizontal="center"/>
    </xf>
    <xf numFmtId="0" fontId="55" fillId="0" borderId="19" xfId="0" applyFont="1" applyBorder="1" applyAlignment="1">
      <alignment horizontal="center" vertical="center" wrapText="1"/>
    </xf>
    <xf numFmtId="0" fontId="55" fillId="0" borderId="18" xfId="0" applyFont="1" applyBorder="1" applyAlignment="1">
      <alignment horizontal="right" vertical="center" wrapText="1"/>
    </xf>
    <xf numFmtId="167" fontId="55" fillId="0" borderId="18" xfId="0" applyNumberFormat="1" applyFont="1" applyBorder="1" applyAlignment="1">
      <alignment horizontal="justify" vertical="center" wrapText="1"/>
    </xf>
    <xf numFmtId="0" fontId="54" fillId="0" borderId="32" xfId="0" applyFont="1" applyBorder="1" applyAlignment="1">
      <alignment horizontal="justify" vertical="center" wrapText="1"/>
    </xf>
    <xf numFmtId="0" fontId="55" fillId="0" borderId="23" xfId="0" applyFont="1" applyBorder="1" applyAlignment="1">
      <alignment horizontal="center" vertical="center" wrapText="1"/>
    </xf>
    <xf numFmtId="0" fontId="55" fillId="0" borderId="25" xfId="0" applyFont="1" applyBorder="1" applyAlignment="1">
      <alignment horizontal="justify" vertical="center" wrapText="1"/>
    </xf>
    <xf numFmtId="0" fontId="53" fillId="58" borderId="50" xfId="0" applyFont="1" applyFill="1" applyBorder="1" applyAlignment="1">
      <alignment horizontal="right"/>
    </xf>
    <xf numFmtId="0" fontId="5" fillId="0" borderId="18" xfId="0" applyFont="1" applyBorder="1" applyAlignment="1">
      <alignment horizontal="justify" vertical="center" wrapText="1"/>
    </xf>
    <xf numFmtId="0" fontId="61" fillId="0" borderId="32" xfId="0" applyFont="1" applyBorder="1" applyAlignment="1">
      <alignment horizontal="justify" vertical="center" wrapText="1"/>
    </xf>
    <xf numFmtId="0" fontId="60" fillId="0" borderId="25" xfId="0" applyFont="1" applyBorder="1" applyAlignment="1">
      <alignment horizontal="justify" vertical="center" wrapText="1"/>
    </xf>
    <xf numFmtId="0" fontId="61" fillId="0" borderId="25" xfId="0" applyFont="1" applyBorder="1" applyAlignment="1">
      <alignment horizontal="justify" vertical="center" wrapText="1"/>
    </xf>
    <xf numFmtId="0" fontId="53" fillId="58" borderId="26" xfId="0" applyFont="1" applyFill="1" applyBorder="1" applyAlignment="1">
      <alignment horizontal="right"/>
    </xf>
    <xf numFmtId="0" fontId="53" fillId="58" borderId="24" xfId="0" applyFont="1" applyFill="1" applyBorder="1" applyAlignment="1">
      <alignment horizontal="center"/>
    </xf>
    <xf numFmtId="0" fontId="55" fillId="0" borderId="18" xfId="0" applyFont="1" applyFill="1" applyBorder="1" applyAlignment="1">
      <alignment horizontal="center" vertical="center" wrapText="1"/>
    </xf>
    <xf numFmtId="0" fontId="61" fillId="0" borderId="52" xfId="0" applyFont="1" applyBorder="1" applyAlignment="1">
      <alignment horizontal="justify" vertical="center" wrapText="1"/>
    </xf>
    <xf numFmtId="0" fontId="64" fillId="58" borderId="26" xfId="0" applyFont="1" applyFill="1" applyBorder="1" applyAlignment="1">
      <alignment horizontal="right"/>
    </xf>
    <xf numFmtId="0" fontId="64" fillId="58" borderId="24" xfId="0" applyFont="1" applyFill="1" applyBorder="1" applyAlignment="1">
      <alignment horizontal="center"/>
    </xf>
    <xf numFmtId="0" fontId="4" fillId="0" borderId="18" xfId="0" applyFont="1" applyFill="1" applyBorder="1" applyAlignment="1">
      <alignment horizontal="center" vertical="center" wrapText="1"/>
    </xf>
    <xf numFmtId="0" fontId="60" fillId="0" borderId="32" xfId="0" applyFont="1" applyBorder="1" applyAlignment="1">
      <alignment horizontal="justify" vertical="center" wrapText="1"/>
    </xf>
    <xf numFmtId="0" fontId="26" fillId="0" borderId="24" xfId="0" applyFont="1" applyBorder="1" applyAlignment="1">
      <alignment horizontal="center" vertical="center"/>
    </xf>
    <xf numFmtId="0" fontId="53" fillId="58" borderId="18" xfId="0" applyFont="1" applyFill="1" applyBorder="1" applyAlignment="1">
      <alignment/>
    </xf>
    <xf numFmtId="0" fontId="53" fillId="58" borderId="18" xfId="0" applyFont="1" applyFill="1" applyBorder="1" applyAlignment="1">
      <alignment horizontal="center"/>
    </xf>
    <xf numFmtId="0" fontId="55" fillId="0" borderId="44" xfId="0" applyFont="1" applyBorder="1" applyAlignment="1">
      <alignment horizontal="center" vertical="center" wrapText="1"/>
    </xf>
    <xf numFmtId="0" fontId="7" fillId="0" borderId="18" xfId="0" applyFont="1" applyBorder="1" applyAlignment="1">
      <alignment horizontal="justify" vertical="center" wrapText="1"/>
    </xf>
    <xf numFmtId="189" fontId="0" fillId="0" borderId="18" xfId="0" applyNumberFormat="1" applyFont="1" applyBorder="1" applyAlignment="1">
      <alignment horizontal="center" vertical="center" wrapText="1"/>
    </xf>
    <xf numFmtId="0" fontId="53" fillId="0" borderId="21" xfId="0" applyFont="1" applyBorder="1" applyAlignment="1">
      <alignment horizontal="center" vertical="center"/>
    </xf>
    <xf numFmtId="41" fontId="53" fillId="0" borderId="24" xfId="94" applyFont="1" applyBorder="1" applyAlignment="1">
      <alignment/>
    </xf>
    <xf numFmtId="41" fontId="53" fillId="0" borderId="28" xfId="94" applyFont="1" applyBorder="1" applyAlignment="1">
      <alignment/>
    </xf>
    <xf numFmtId="41" fontId="0" fillId="0" borderId="18" xfId="94" applyFont="1" applyBorder="1" applyAlignment="1">
      <alignment horizontal="center" vertical="center" wrapText="1"/>
    </xf>
    <xf numFmtId="0" fontId="0" fillId="0" borderId="25" xfId="0" applyBorder="1" applyAlignment="1">
      <alignment horizontal="center" vertical="center" wrapText="1"/>
    </xf>
    <xf numFmtId="41" fontId="0" fillId="0" borderId="27" xfId="94" applyFont="1" applyBorder="1" applyAlignment="1">
      <alignment horizontal="center" vertical="center" wrapText="1"/>
    </xf>
    <xf numFmtId="0" fontId="0" fillId="0" borderId="26" xfId="0" applyBorder="1" applyAlignment="1">
      <alignment/>
    </xf>
    <xf numFmtId="2" fontId="0" fillId="0" borderId="25" xfId="0" applyNumberFormat="1" applyBorder="1" applyAlignment="1">
      <alignment horizontal="center" vertical="center" wrapText="1"/>
    </xf>
    <xf numFmtId="9" fontId="0" fillId="0" borderId="25" xfId="0" applyNumberFormat="1" applyBorder="1" applyAlignment="1">
      <alignment horizontal="center" vertical="center" wrapText="1"/>
    </xf>
    <xf numFmtId="10" fontId="0" fillId="0" borderId="25" xfId="0" applyNumberFormat="1" applyBorder="1" applyAlignment="1">
      <alignment horizontal="center" vertical="center" wrapText="1"/>
    </xf>
    <xf numFmtId="182" fontId="0" fillId="0" borderId="25" xfId="0" applyNumberFormat="1" applyBorder="1" applyAlignment="1">
      <alignment horizontal="center" vertical="center" wrapText="1"/>
    </xf>
    <xf numFmtId="181" fontId="0" fillId="0" borderId="21" xfId="93" applyNumberFormat="1" applyFont="1" applyBorder="1" applyAlignment="1">
      <alignment horizontal="center" vertical="center" wrapText="1"/>
    </xf>
    <xf numFmtId="0" fontId="0" fillId="0" borderId="53" xfId="0" applyBorder="1" applyAlignment="1">
      <alignment/>
    </xf>
    <xf numFmtId="14" fontId="0" fillId="0" borderId="0" xfId="0" applyNumberFormat="1" applyAlignment="1">
      <alignment/>
    </xf>
    <xf numFmtId="0" fontId="53" fillId="32" borderId="54" xfId="0" applyFont="1" applyFill="1" applyBorder="1" applyAlignment="1">
      <alignment horizontal="center"/>
    </xf>
    <xf numFmtId="0" fontId="0" fillId="0" borderId="41" xfId="0" applyBorder="1" applyAlignment="1">
      <alignment/>
    </xf>
    <xf numFmtId="0" fontId="0" fillId="0" borderId="55" xfId="0" applyBorder="1" applyAlignment="1">
      <alignment/>
    </xf>
    <xf numFmtId="0" fontId="53" fillId="0" borderId="32" xfId="0" applyFont="1" applyBorder="1" applyAlignment="1">
      <alignment horizontal="center" vertical="center"/>
    </xf>
    <xf numFmtId="0" fontId="53" fillId="0" borderId="23" xfId="0" applyFont="1" applyBorder="1" applyAlignment="1">
      <alignment horizontal="center" vertical="center"/>
    </xf>
    <xf numFmtId="0" fontId="53" fillId="0" borderId="33" xfId="0" applyFont="1" applyBorder="1" applyAlignment="1">
      <alignment horizontal="center" vertical="center"/>
    </xf>
    <xf numFmtId="183" fontId="0" fillId="0" borderId="25" xfId="0" applyNumberFormat="1" applyBorder="1" applyAlignment="1">
      <alignment horizontal="center" vertical="center" wrapText="1"/>
    </xf>
    <xf numFmtId="181" fontId="0" fillId="0" borderId="27" xfId="93" applyNumberFormat="1" applyFont="1" applyBorder="1" applyAlignment="1">
      <alignment horizontal="center" vertical="center" wrapText="1"/>
    </xf>
    <xf numFmtId="181" fontId="53" fillId="0" borderId="28" xfId="0" applyNumberFormat="1" applyFont="1" applyBorder="1" applyAlignment="1">
      <alignment/>
    </xf>
    <xf numFmtId="0" fontId="53" fillId="32" borderId="49" xfId="0" applyFont="1" applyFill="1" applyBorder="1" applyAlignment="1">
      <alignment horizontal="center"/>
    </xf>
    <xf numFmtId="0" fontId="0" fillId="0" borderId="56" xfId="0" applyBorder="1" applyAlignment="1">
      <alignment/>
    </xf>
    <xf numFmtId="0" fontId="53" fillId="0" borderId="57" xfId="0" applyFont="1" applyFill="1" applyBorder="1" applyAlignment="1">
      <alignment horizontal="center" vertical="center"/>
    </xf>
    <xf numFmtId="41" fontId="0" fillId="0" borderId="57" xfId="94" applyFont="1" applyBorder="1" applyAlignment="1">
      <alignment horizontal="center" vertical="center" wrapText="1"/>
    </xf>
    <xf numFmtId="41" fontId="53" fillId="0" borderId="58" xfId="94" applyFont="1" applyBorder="1" applyAlignment="1">
      <alignment/>
    </xf>
    <xf numFmtId="0" fontId="53" fillId="0" borderId="54" xfId="0" applyFont="1" applyFill="1" applyBorder="1" applyAlignment="1">
      <alignment horizontal="center" vertical="center"/>
    </xf>
    <xf numFmtId="0" fontId="0" fillId="0" borderId="59" xfId="0" applyBorder="1" applyAlignment="1">
      <alignment vertical="center"/>
    </xf>
    <xf numFmtId="41" fontId="53" fillId="0" borderId="56" xfId="94" applyFont="1" applyFill="1" applyBorder="1" applyAlignment="1">
      <alignment vertical="center"/>
    </xf>
    <xf numFmtId="41" fontId="53" fillId="0" borderId="58" xfId="0" applyNumberFormat="1" applyFont="1" applyBorder="1" applyAlignment="1">
      <alignment/>
    </xf>
    <xf numFmtId="181" fontId="0" fillId="0" borderId="25" xfId="93" applyNumberFormat="1" applyFont="1" applyFill="1" applyBorder="1" applyAlignment="1">
      <alignment horizontal="center" vertical="center" wrapText="1"/>
    </xf>
    <xf numFmtId="0" fontId="53" fillId="0" borderId="37" xfId="0" applyFont="1" applyFill="1" applyBorder="1" applyAlignment="1">
      <alignment horizontal="center" vertical="center"/>
    </xf>
    <xf numFmtId="181" fontId="53" fillId="0" borderId="53" xfId="0" applyNumberFormat="1" applyFont="1" applyBorder="1" applyAlignment="1">
      <alignment/>
    </xf>
    <xf numFmtId="181" fontId="0" fillId="0" borderId="21" xfId="93" applyNumberFormat="1" applyFont="1" applyBorder="1" applyAlignment="1">
      <alignment horizontal="center"/>
    </xf>
    <xf numFmtId="181" fontId="53" fillId="0" borderId="53" xfId="93" applyNumberFormat="1" applyFont="1" applyBorder="1" applyAlignment="1">
      <alignment horizontal="center"/>
    </xf>
    <xf numFmtId="181" fontId="0" fillId="48" borderId="59" xfId="0" applyNumberFormat="1" applyFill="1" applyBorder="1" applyAlignment="1">
      <alignment/>
    </xf>
    <xf numFmtId="181" fontId="53" fillId="48" borderId="56" xfId="0" applyNumberFormat="1" applyFont="1" applyFill="1" applyBorder="1" applyAlignment="1">
      <alignment/>
    </xf>
    <xf numFmtId="181" fontId="53" fillId="0" borderId="60" xfId="0" applyNumberFormat="1" applyFont="1" applyBorder="1" applyAlignment="1">
      <alignment/>
    </xf>
    <xf numFmtId="181" fontId="53" fillId="48" borderId="61" xfId="0" applyNumberFormat="1" applyFont="1" applyFill="1" applyBorder="1" applyAlignment="1">
      <alignment/>
    </xf>
    <xf numFmtId="0" fontId="0" fillId="0" borderId="18" xfId="0" applyBorder="1" applyAlignment="1">
      <alignment horizontal="center"/>
    </xf>
    <xf numFmtId="181" fontId="0" fillId="0" borderId="18" xfId="93" applyNumberFormat="1" applyFont="1" applyBorder="1" applyAlignment="1">
      <alignment horizontal="center" vertical="center"/>
    </xf>
    <xf numFmtId="0" fontId="0" fillId="0" borderId="0" xfId="0" applyAlignment="1">
      <alignment horizontal="left" vertical="center"/>
    </xf>
    <xf numFmtId="0" fontId="53" fillId="0" borderId="21" xfId="0" applyFont="1" applyBorder="1" applyAlignment="1">
      <alignment horizontal="right" vertical="center" wrapText="1"/>
    </xf>
    <xf numFmtId="0" fontId="53" fillId="0" borderId="62" xfId="0" applyFont="1" applyBorder="1" applyAlignment="1">
      <alignment horizontal="right" vertical="center" wrapText="1"/>
    </xf>
    <xf numFmtId="0" fontId="53" fillId="0" borderId="22" xfId="0" applyFont="1" applyBorder="1" applyAlignment="1">
      <alignment horizontal="right" vertical="center" wrapText="1"/>
    </xf>
    <xf numFmtId="0" fontId="65" fillId="23" borderId="0" xfId="0" applyFont="1" applyFill="1" applyAlignment="1">
      <alignment horizontal="center"/>
    </xf>
    <xf numFmtId="0" fontId="0" fillId="0" borderId="20" xfId="0" applyBorder="1" applyAlignment="1">
      <alignment horizontal="center" vertical="center"/>
    </xf>
    <xf numFmtId="0" fontId="0" fillId="0" borderId="19" xfId="0" applyBorder="1" applyAlignment="1">
      <alignment horizontal="center" vertical="center"/>
    </xf>
    <xf numFmtId="0" fontId="62" fillId="0" borderId="0" xfId="0" applyFont="1" applyAlignment="1">
      <alignment horizontal="center"/>
    </xf>
    <xf numFmtId="0" fontId="66" fillId="0" borderId="0" xfId="0" applyFont="1" applyFill="1" applyAlignment="1">
      <alignment horizontal="center"/>
    </xf>
    <xf numFmtId="0" fontId="62" fillId="22" borderId="0" xfId="0" applyFont="1" applyFill="1" applyAlignment="1">
      <alignment horizontal="center"/>
    </xf>
    <xf numFmtId="0" fontId="0" fillId="0" borderId="38" xfId="0" applyBorder="1" applyAlignment="1">
      <alignment horizontal="center" vertical="center"/>
    </xf>
    <xf numFmtId="0" fontId="53" fillId="0" borderId="21" xfId="0" applyFont="1" applyBorder="1" applyAlignment="1">
      <alignment horizontal="right" wrapText="1"/>
    </xf>
    <xf numFmtId="0" fontId="53" fillId="0" borderId="62" xfId="0" applyFont="1" applyBorder="1" applyAlignment="1">
      <alignment horizontal="right" wrapText="1"/>
    </xf>
    <xf numFmtId="0" fontId="53" fillId="0" borderId="22" xfId="0" applyFont="1" applyBorder="1" applyAlignment="1">
      <alignment horizontal="right"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9" fontId="0" fillId="0" borderId="18" xfId="0" applyNumberFormat="1" applyBorder="1" applyAlignment="1">
      <alignment horizontal="center" vertical="center"/>
    </xf>
    <xf numFmtId="9" fontId="0" fillId="0" borderId="19"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9" fontId="0" fillId="0" borderId="23" xfId="0" applyNumberFormat="1" applyBorder="1" applyAlignment="1">
      <alignment horizontal="center" vertical="center"/>
    </xf>
    <xf numFmtId="9" fontId="0" fillId="0" borderId="19" xfId="0" applyNumberFormat="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vertical="center" wrapText="1"/>
    </xf>
    <xf numFmtId="9" fontId="0" fillId="0" borderId="20" xfId="0" applyNumberFormat="1" applyBorder="1" applyAlignment="1">
      <alignment horizontal="center" vertical="center"/>
    </xf>
    <xf numFmtId="9" fontId="0" fillId="0" borderId="38" xfId="0" applyNumberFormat="1" applyBorder="1" applyAlignment="1">
      <alignment horizontal="center" vertical="center"/>
    </xf>
    <xf numFmtId="9" fontId="0" fillId="0" borderId="35" xfId="0" applyNumberForma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9" fontId="0" fillId="0" borderId="24" xfId="0" applyNumberFormat="1" applyBorder="1" applyAlignment="1">
      <alignment horizontal="center" vertical="center"/>
    </xf>
    <xf numFmtId="9" fontId="0" fillId="0" borderId="23" xfId="0" applyNumberFormat="1"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6" xfId="0" applyFont="1" applyFill="1" applyBorder="1" applyAlignment="1">
      <alignment horizontal="center" vertical="center" wrapText="1"/>
    </xf>
    <xf numFmtId="181" fontId="0" fillId="0" borderId="20" xfId="93" applyNumberFormat="1" applyFont="1" applyBorder="1" applyAlignment="1">
      <alignment horizontal="center" vertical="center"/>
    </xf>
    <xf numFmtId="181" fontId="0" fillId="0" borderId="38" xfId="93" applyNumberFormat="1" applyFont="1" applyBorder="1" applyAlignment="1">
      <alignment horizontal="center" vertical="center"/>
    </xf>
    <xf numFmtId="181" fontId="0" fillId="0" borderId="19" xfId="93" applyNumberFormat="1" applyFont="1" applyBorder="1" applyAlignment="1">
      <alignment horizontal="center" vertical="center"/>
    </xf>
    <xf numFmtId="14" fontId="0" fillId="0" borderId="20" xfId="0" applyNumberFormat="1" applyBorder="1" applyAlignment="1">
      <alignment horizontal="center" vertical="center"/>
    </xf>
    <xf numFmtId="14" fontId="0" fillId="0" borderId="38" xfId="0" applyNumberFormat="1" applyBorder="1" applyAlignment="1">
      <alignment horizontal="center" vertical="center"/>
    </xf>
    <xf numFmtId="14" fontId="0" fillId="0" borderId="19" xfId="0" applyNumberFormat="1" applyBorder="1" applyAlignment="1">
      <alignment horizontal="center" vertical="center"/>
    </xf>
    <xf numFmtId="0" fontId="0" fillId="0" borderId="20" xfId="0" applyBorder="1" applyAlignment="1">
      <alignment horizontal="left" vertical="center"/>
    </xf>
    <xf numFmtId="0" fontId="0" fillId="0" borderId="38" xfId="0" applyBorder="1" applyAlignment="1">
      <alignment horizontal="left" vertical="center"/>
    </xf>
    <xf numFmtId="0" fontId="0" fillId="0" borderId="19" xfId="0" applyBorder="1" applyAlignment="1">
      <alignment horizontal="left" vertical="center"/>
    </xf>
    <xf numFmtId="9" fontId="0" fillId="0" borderId="20" xfId="0" applyNumberFormat="1" applyBorder="1" applyAlignment="1">
      <alignment horizontal="right" vertical="center"/>
    </xf>
    <xf numFmtId="9" fontId="0" fillId="0" borderId="38" xfId="0" applyNumberFormat="1" applyBorder="1" applyAlignment="1">
      <alignment horizontal="right" vertical="center"/>
    </xf>
    <xf numFmtId="9" fontId="0" fillId="0" borderId="19" xfId="0" applyNumberFormat="1" applyBorder="1" applyAlignment="1">
      <alignment horizontal="right" vertical="center"/>
    </xf>
    <xf numFmtId="181" fontId="0" fillId="0" borderId="20" xfId="93" applyNumberFormat="1" applyFont="1" applyBorder="1" applyAlignment="1">
      <alignment horizontal="right" vertical="center"/>
    </xf>
    <xf numFmtId="181" fontId="0" fillId="0" borderId="38" xfId="93" applyNumberFormat="1" applyFont="1" applyBorder="1" applyAlignment="1">
      <alignment horizontal="right" vertical="center"/>
    </xf>
    <xf numFmtId="181" fontId="0" fillId="0" borderId="35" xfId="93" applyNumberFormat="1" applyFont="1" applyBorder="1" applyAlignment="1">
      <alignment horizontal="right" vertical="center"/>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62" fillId="23" borderId="0" xfId="0" applyFont="1" applyFill="1" applyAlignment="1">
      <alignment horizontal="center"/>
    </xf>
    <xf numFmtId="0" fontId="0" fillId="0" borderId="0" xfId="0" applyAlignment="1">
      <alignment horizontal="center" wrapText="1"/>
    </xf>
    <xf numFmtId="0" fontId="66" fillId="0" borderId="0" xfId="0" applyFont="1" applyAlignment="1">
      <alignment horizontal="center" vertical="center"/>
    </xf>
    <xf numFmtId="9" fontId="0" fillId="0" borderId="35" xfId="0" applyNumberFormat="1" applyBorder="1" applyAlignment="1">
      <alignment horizontal="right" vertical="center"/>
    </xf>
    <xf numFmtId="14" fontId="0" fillId="0" borderId="35" xfId="0" applyNumberFormat="1" applyBorder="1" applyAlignment="1">
      <alignment horizontal="center" vertical="center"/>
    </xf>
    <xf numFmtId="0" fontId="0" fillId="0" borderId="35" xfId="0" applyBorder="1" applyAlignment="1">
      <alignment horizontal="left" vertical="center"/>
    </xf>
    <xf numFmtId="0" fontId="0" fillId="0" borderId="65" xfId="0" applyBorder="1" applyAlignment="1">
      <alignment horizontal="center" vertical="center"/>
    </xf>
    <xf numFmtId="0" fontId="0" fillId="0" borderId="65" xfId="0" applyBorder="1" applyAlignment="1">
      <alignment horizontal="center" vertical="center" wrapText="1"/>
    </xf>
    <xf numFmtId="0" fontId="0" fillId="0" borderId="6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6" xfId="0" applyFont="1" applyFill="1" applyBorder="1" applyAlignment="1">
      <alignment horizontal="center" vertical="center"/>
    </xf>
    <xf numFmtId="0" fontId="66" fillId="13" borderId="67" xfId="0" applyFont="1" applyFill="1" applyBorder="1" applyAlignment="1">
      <alignment horizontal="center" vertical="center"/>
    </xf>
    <xf numFmtId="0" fontId="53" fillId="9" borderId="32" xfId="0" applyFont="1" applyFill="1" applyBorder="1" applyAlignment="1">
      <alignment horizontal="center" vertical="center" wrapText="1"/>
    </xf>
    <xf numFmtId="0" fontId="53" fillId="9" borderId="33" xfId="0" applyFont="1" applyFill="1" applyBorder="1" applyAlignment="1">
      <alignment horizontal="center" vertical="center" wrapText="1"/>
    </xf>
    <xf numFmtId="0" fontId="53" fillId="0" borderId="21" xfId="0" applyFont="1" applyFill="1" applyBorder="1" applyAlignment="1">
      <alignment horizontal="left"/>
    </xf>
    <xf numFmtId="0" fontId="53" fillId="0" borderId="22" xfId="0" applyFont="1" applyFill="1" applyBorder="1" applyAlignment="1">
      <alignment horizontal="left"/>
    </xf>
    <xf numFmtId="0" fontId="4" fillId="54" borderId="18" xfId="0" applyFont="1" applyFill="1" applyBorder="1" applyAlignment="1">
      <alignment vertical="center" wrapText="1"/>
    </xf>
    <xf numFmtId="0" fontId="53" fillId="0" borderId="18" xfId="0" applyFont="1" applyFill="1" applyBorder="1" applyAlignment="1">
      <alignment horizontal="left"/>
    </xf>
    <xf numFmtId="0" fontId="53" fillId="0" borderId="19" xfId="0" applyFont="1" applyFill="1" applyBorder="1" applyAlignment="1">
      <alignment horizontal="left"/>
    </xf>
    <xf numFmtId="0" fontId="3" fillId="54" borderId="29" xfId="0" applyFont="1" applyFill="1" applyBorder="1" applyAlignment="1">
      <alignment horizontal="center" vertical="center" wrapText="1"/>
    </xf>
    <xf numFmtId="0" fontId="3" fillId="54" borderId="0" xfId="0" applyFont="1" applyFill="1" applyBorder="1" applyAlignment="1">
      <alignment horizontal="center" vertical="center" wrapText="1"/>
    </xf>
    <xf numFmtId="0" fontId="3" fillId="54" borderId="48" xfId="0" applyFont="1" applyFill="1" applyBorder="1" applyAlignment="1">
      <alignment horizontal="center" vertical="center" wrapText="1"/>
    </xf>
    <xf numFmtId="0" fontId="3" fillId="54" borderId="55" xfId="0" applyFont="1" applyFill="1" applyBorder="1" applyAlignment="1">
      <alignment horizontal="center" vertical="center" wrapText="1"/>
    </xf>
    <xf numFmtId="0" fontId="4" fillId="54" borderId="43" xfId="0" applyFont="1" applyFill="1" applyBorder="1" applyAlignment="1">
      <alignment horizontal="center" vertical="center" wrapText="1"/>
    </xf>
    <xf numFmtId="0" fontId="4" fillId="54" borderId="34" xfId="0" applyFont="1" applyFill="1" applyBorder="1" applyAlignment="1">
      <alignment horizontal="center" vertical="center" wrapText="1"/>
    </xf>
    <xf numFmtId="0" fontId="53" fillId="54" borderId="20" xfId="0" applyFont="1" applyFill="1" applyBorder="1" applyAlignment="1">
      <alignment horizontal="center" vertical="center"/>
    </xf>
    <xf numFmtId="0" fontId="53" fillId="54" borderId="19" xfId="0" applyFont="1" applyFill="1" applyBorder="1" applyAlignment="1">
      <alignment horizontal="center" vertical="center"/>
    </xf>
    <xf numFmtId="0" fontId="4" fillId="9" borderId="23"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54" borderId="65" xfId="0" applyFont="1" applyFill="1" applyBorder="1" applyAlignment="1">
      <alignment horizontal="center" vertical="center" wrapText="1"/>
    </xf>
    <xf numFmtId="0" fontId="4" fillId="54" borderId="35" xfId="0" applyFont="1" applyFill="1" applyBorder="1" applyAlignment="1">
      <alignment horizontal="center" vertical="center" wrapText="1"/>
    </xf>
    <xf numFmtId="0" fontId="0" fillId="57" borderId="38" xfId="0" applyFill="1" applyBorder="1" applyAlignment="1">
      <alignment horizontal="center" vertical="center"/>
    </xf>
    <xf numFmtId="0" fontId="0" fillId="57" borderId="19" xfId="0"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8" xfId="0" applyFont="1" applyBorder="1" applyAlignment="1">
      <alignment horizontal="justify" vertical="center"/>
    </xf>
    <xf numFmtId="0" fontId="2" fillId="0" borderId="18" xfId="0" applyFont="1" applyBorder="1" applyAlignment="1">
      <alignment horizontal="center" vertical="center"/>
    </xf>
    <xf numFmtId="0" fontId="3" fillId="54" borderId="18" xfId="0" applyFont="1" applyFill="1" applyBorder="1" applyAlignment="1">
      <alignment horizontal="center" vertical="center" wrapText="1"/>
    </xf>
    <xf numFmtId="0" fontId="4" fillId="58" borderId="42" xfId="0" applyFont="1" applyFill="1" applyBorder="1" applyAlignment="1">
      <alignment horizontal="center" vertical="center" wrapText="1"/>
    </xf>
    <xf numFmtId="0" fontId="4" fillId="58" borderId="45" xfId="0" applyFont="1" applyFill="1" applyBorder="1" applyAlignment="1">
      <alignment horizontal="center" vertical="center" wrapText="1"/>
    </xf>
    <xf numFmtId="0" fontId="4" fillId="54" borderId="68" xfId="0" applyFont="1" applyFill="1" applyBorder="1" applyAlignment="1">
      <alignment horizontal="center" vertical="center" wrapText="1"/>
    </xf>
    <xf numFmtId="0" fontId="4" fillId="54" borderId="7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54" borderId="20" xfId="0" applyFont="1" applyFill="1" applyBorder="1" applyAlignment="1">
      <alignment horizontal="center" vertical="center" wrapText="1"/>
    </xf>
    <xf numFmtId="0" fontId="4" fillId="54"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9" xfId="0" applyFont="1" applyBorder="1" applyAlignment="1">
      <alignment horizontal="center" vertical="center" wrapText="1"/>
    </xf>
    <xf numFmtId="0" fontId="53" fillId="0" borderId="18" xfId="0" applyFont="1" applyBorder="1" applyAlignment="1">
      <alignment vertical="center" wrapText="1"/>
    </xf>
    <xf numFmtId="0" fontId="53" fillId="55" borderId="18" xfId="0" applyFont="1" applyFill="1" applyBorder="1" applyAlignment="1">
      <alignment vertical="center" wrapText="1"/>
    </xf>
    <xf numFmtId="0" fontId="4" fillId="9" borderId="21"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3" fillId="54" borderId="69" xfId="0" applyFont="1" applyFill="1" applyBorder="1" applyAlignment="1">
      <alignment horizontal="center" vertical="center" wrapText="1"/>
    </xf>
    <xf numFmtId="0" fontId="3" fillId="54" borderId="71" xfId="0" applyFont="1" applyFill="1" applyBorder="1" applyAlignment="1">
      <alignment horizontal="center" vertical="center" wrapText="1"/>
    </xf>
    <xf numFmtId="0" fontId="55" fillId="0" borderId="20"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19" xfId="0" applyFont="1" applyBorder="1" applyAlignment="1">
      <alignment horizontal="center" vertical="center" wrapText="1"/>
    </xf>
    <xf numFmtId="0" fontId="4" fillId="54" borderId="18" xfId="0" applyFont="1" applyFill="1" applyBorder="1" applyAlignment="1">
      <alignment horizontal="center" vertical="center" wrapText="1"/>
    </xf>
    <xf numFmtId="0" fontId="55" fillId="0" borderId="65" xfId="0" applyFont="1" applyBorder="1" applyAlignment="1">
      <alignment horizontal="center" vertical="center" wrapText="1"/>
    </xf>
    <xf numFmtId="0" fontId="4" fillId="54" borderId="24" xfId="0" applyFont="1" applyFill="1" applyBorder="1" applyAlignment="1">
      <alignment horizontal="center" vertical="center" wrapText="1"/>
    </xf>
    <xf numFmtId="0" fontId="54" fillId="54" borderId="21" xfId="0" applyFont="1" applyFill="1" applyBorder="1" applyAlignment="1">
      <alignment horizontal="center" vertical="center" wrapText="1"/>
    </xf>
    <xf numFmtId="0" fontId="54" fillId="9" borderId="32" xfId="0" applyFont="1" applyFill="1" applyBorder="1" applyAlignment="1">
      <alignment horizontal="center" vertical="center" wrapText="1"/>
    </xf>
    <xf numFmtId="0" fontId="54" fillId="9" borderId="23" xfId="0" applyFont="1" applyFill="1" applyBorder="1" applyAlignment="1">
      <alignment horizontal="center" vertical="center" wrapText="1"/>
    </xf>
    <xf numFmtId="0" fontId="54" fillId="9" borderId="33" xfId="0" applyFont="1" applyFill="1" applyBorder="1" applyAlignment="1">
      <alignment horizontal="center" vertical="center" wrapText="1"/>
    </xf>
    <xf numFmtId="0" fontId="55" fillId="0" borderId="66" xfId="0" applyFont="1" applyBorder="1" applyAlignment="1">
      <alignment horizontal="center" vertical="center" wrapText="1"/>
    </xf>
    <xf numFmtId="0" fontId="55" fillId="0" borderId="52" xfId="0" applyFont="1" applyBorder="1" applyAlignment="1">
      <alignment horizontal="center" vertical="center" wrapText="1"/>
    </xf>
    <xf numFmtId="0" fontId="3" fillId="0" borderId="72" xfId="0" applyFont="1" applyFill="1" applyBorder="1" applyAlignment="1">
      <alignment horizontal="center" vertical="center" wrapText="1"/>
    </xf>
    <xf numFmtId="0" fontId="54" fillId="54" borderId="18" xfId="0" applyFont="1" applyFill="1" applyBorder="1" applyAlignment="1">
      <alignment horizontal="center" vertical="center" wrapText="1"/>
    </xf>
    <xf numFmtId="0" fontId="55" fillId="0" borderId="44" xfId="0" applyFont="1" applyBorder="1" applyAlignment="1">
      <alignment horizontal="center" vertical="center" wrapText="1"/>
    </xf>
    <xf numFmtId="0" fontId="3" fillId="0" borderId="68"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0" fillId="57" borderId="66" xfId="0" applyFill="1" applyBorder="1" applyAlignment="1">
      <alignment horizontal="center" vertical="center"/>
    </xf>
    <xf numFmtId="0" fontId="0" fillId="57" borderId="44" xfId="0" applyFill="1" applyBorder="1" applyAlignment="1">
      <alignment horizontal="center" vertical="center"/>
    </xf>
    <xf numFmtId="0" fontId="4" fillId="54" borderId="21" xfId="0" applyFont="1" applyFill="1" applyBorder="1" applyAlignment="1">
      <alignment vertical="center" wrapText="1"/>
    </xf>
    <xf numFmtId="0" fontId="4" fillId="54" borderId="2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3" fillId="32" borderId="67" xfId="0" applyFont="1" applyFill="1" applyBorder="1" applyAlignment="1">
      <alignment horizontal="center"/>
    </xf>
    <xf numFmtId="0" fontId="53" fillId="48" borderId="54" xfId="0" applyFont="1" applyFill="1" applyBorder="1" applyAlignment="1">
      <alignment horizontal="center" vertical="center"/>
    </xf>
    <xf numFmtId="0" fontId="53" fillId="48" borderId="59" xfId="0" applyFont="1" applyFill="1" applyBorder="1" applyAlignment="1">
      <alignment horizontal="center" vertical="center"/>
    </xf>
    <xf numFmtId="0" fontId="53" fillId="32" borderId="0" xfId="0" applyFont="1" applyFill="1" applyBorder="1" applyAlignment="1">
      <alignment horizontal="center"/>
    </xf>
    <xf numFmtId="0" fontId="53" fillId="32" borderId="42" xfId="0" applyFont="1" applyFill="1" applyBorder="1" applyAlignment="1">
      <alignment horizontal="center"/>
    </xf>
    <xf numFmtId="0" fontId="53" fillId="32" borderId="73" xfId="0" applyFont="1" applyFill="1" applyBorder="1" applyAlignment="1">
      <alignment horizontal="center"/>
    </xf>
    <xf numFmtId="0" fontId="53" fillId="32" borderId="74" xfId="0" applyFont="1" applyFill="1" applyBorder="1" applyAlignment="1">
      <alignment horizontal="center"/>
    </xf>
    <xf numFmtId="0" fontId="53" fillId="32" borderId="46" xfId="0" applyFont="1" applyFill="1" applyBorder="1" applyAlignment="1">
      <alignment horizontal="center"/>
    </xf>
    <xf numFmtId="0" fontId="53" fillId="32" borderId="75" xfId="0" applyFont="1" applyFill="1" applyBorder="1" applyAlignment="1">
      <alignment horizontal="center"/>
    </xf>
    <xf numFmtId="0" fontId="53" fillId="32" borderId="76" xfId="0" applyFont="1" applyFill="1" applyBorder="1" applyAlignment="1">
      <alignment horizontal="center"/>
    </xf>
    <xf numFmtId="0" fontId="53" fillId="32" borderId="77" xfId="0" applyFont="1" applyFill="1" applyBorder="1" applyAlignment="1">
      <alignment horizontal="center"/>
    </xf>
    <xf numFmtId="0" fontId="53" fillId="32" borderId="78" xfId="0" applyFont="1" applyFill="1" applyBorder="1" applyAlignment="1">
      <alignment horizontal="center"/>
    </xf>
    <xf numFmtId="0" fontId="67" fillId="0" borderId="0" xfId="0" applyFont="1" applyAlignment="1">
      <alignment horizontal="center"/>
    </xf>
    <xf numFmtId="0" fontId="53" fillId="32" borderId="47" xfId="0" applyFont="1" applyFill="1" applyBorder="1" applyAlignment="1">
      <alignment horizontal="center"/>
    </xf>
  </cellXfs>
  <cellStyles count="125">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a" xfId="68"/>
    <cellStyle name="Calculation" xfId="69"/>
    <cellStyle name="Cálculo" xfId="70"/>
    <cellStyle name="Celda de comprobación" xfId="71"/>
    <cellStyle name="Celda vinculada" xfId="72"/>
    <cellStyle name="Check Cell" xfId="73"/>
    <cellStyle name="Comma 2" xfId="74"/>
    <cellStyle name="Encabezado 4" xfId="75"/>
    <cellStyle name="Énfasis1" xfId="76"/>
    <cellStyle name="Énfasis2" xfId="77"/>
    <cellStyle name="Énfasis3" xfId="78"/>
    <cellStyle name="Énfasis4" xfId="79"/>
    <cellStyle name="Énfasis5" xfId="80"/>
    <cellStyle name="Énfasis6" xfId="81"/>
    <cellStyle name="Entrada" xfId="82"/>
    <cellStyle name="Estilo 1" xfId="83"/>
    <cellStyle name="Explanatory Text" xfId="84"/>
    <cellStyle name="Good" xfId="85"/>
    <cellStyle name="Heading 1" xfId="86"/>
    <cellStyle name="Heading 2" xfId="87"/>
    <cellStyle name="Heading 3" xfId="88"/>
    <cellStyle name="Heading 4" xfId="89"/>
    <cellStyle name="Incorrecto" xfId="90"/>
    <cellStyle name="Input" xfId="91"/>
    <cellStyle name="Linked Cell" xfId="92"/>
    <cellStyle name="Comma" xfId="93"/>
    <cellStyle name="Comma [0]" xfId="94"/>
    <cellStyle name="Millares 2" xfId="95"/>
    <cellStyle name="Millares 2 2" xfId="96"/>
    <cellStyle name="Millares 3" xfId="97"/>
    <cellStyle name="Millares 3 2" xfId="98"/>
    <cellStyle name="Currency" xfId="99"/>
    <cellStyle name="Currency [0]" xfId="100"/>
    <cellStyle name="Moneda 2" xfId="101"/>
    <cellStyle name="Moneda 3" xfId="102"/>
    <cellStyle name="Moneda 4" xfId="103"/>
    <cellStyle name="Moneda 4 2" xfId="104"/>
    <cellStyle name="Moneda 4 3" xfId="105"/>
    <cellStyle name="Neutral" xfId="106"/>
    <cellStyle name="Normal 11" xfId="107"/>
    <cellStyle name="Normal 2" xfId="108"/>
    <cellStyle name="Normal 2 2" xfId="109"/>
    <cellStyle name="Normal 2 3" xfId="110"/>
    <cellStyle name="Normal 3" xfId="111"/>
    <cellStyle name="Normal 3 2" xfId="112"/>
    <cellStyle name="Normal 3 3" xfId="113"/>
    <cellStyle name="Normal 3 4" xfId="114"/>
    <cellStyle name="Normal 4" xfId="115"/>
    <cellStyle name="Normal 5" xfId="116"/>
    <cellStyle name="Normal 6" xfId="117"/>
    <cellStyle name="Notas" xfId="118"/>
    <cellStyle name="Notas 2" xfId="119"/>
    <cellStyle name="Notas 3" xfId="120"/>
    <cellStyle name="Note" xfId="121"/>
    <cellStyle name="Output" xfId="122"/>
    <cellStyle name="Percent" xfId="123"/>
    <cellStyle name="Porcentaje 2" xfId="124"/>
    <cellStyle name="Porcentaje 3" xfId="125"/>
    <cellStyle name="Salida" xfId="126"/>
    <cellStyle name="Style 1" xfId="127"/>
    <cellStyle name="Style 1 2" xfId="128"/>
    <cellStyle name="Style 1_120116_vida DeudoresPrevisora_comparativomercado _arismendib" xfId="129"/>
    <cellStyle name="Texto de advertencia" xfId="130"/>
    <cellStyle name="Texto explicativo" xfId="131"/>
    <cellStyle name="Title" xfId="132"/>
    <cellStyle name="Título" xfId="133"/>
    <cellStyle name="Título 1" xfId="134"/>
    <cellStyle name="Título 2" xfId="135"/>
    <cellStyle name="Título 3" xfId="136"/>
    <cellStyle name="Total" xfId="137"/>
    <cellStyle name="Warning Text"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962025</xdr:colOff>
      <xdr:row>0</xdr:row>
      <xdr:rowOff>0</xdr:rowOff>
    </xdr:from>
    <xdr:to>
      <xdr:col>10</xdr:col>
      <xdr:colOff>771525</xdr:colOff>
      <xdr:row>1</xdr:row>
      <xdr:rowOff>123825</xdr:rowOff>
    </xdr:to>
    <xdr:pic>
      <xdr:nvPicPr>
        <xdr:cNvPr id="1" name="Picture 3"/>
        <xdr:cNvPicPr preferRelativeResize="1">
          <a:picLocks noChangeAspect="1"/>
        </xdr:cNvPicPr>
      </xdr:nvPicPr>
      <xdr:blipFill>
        <a:blip r:embed="rId1"/>
        <a:stretch>
          <a:fillRect/>
        </a:stretch>
      </xdr:blipFill>
      <xdr:spPr>
        <a:xfrm>
          <a:off x="10668000" y="0"/>
          <a:ext cx="1962150" cy="419100"/>
        </a:xfrm>
        <a:prstGeom prst="rect">
          <a:avLst/>
        </a:prstGeom>
        <a:noFill/>
        <a:ln w="9525" cmpd="sng">
          <a:noFill/>
        </a:ln>
      </xdr:spPr>
    </xdr:pic>
    <xdr:clientData/>
  </xdr:twoCellAnchor>
  <xdr:twoCellAnchor>
    <xdr:from>
      <xdr:col>10</xdr:col>
      <xdr:colOff>914400</xdr:colOff>
      <xdr:row>0</xdr:row>
      <xdr:rowOff>85725</xdr:rowOff>
    </xdr:from>
    <xdr:to>
      <xdr:col>11</xdr:col>
      <xdr:colOff>0</xdr:colOff>
      <xdr:row>1</xdr:row>
      <xdr:rowOff>133350</xdr:rowOff>
    </xdr:to>
    <xdr:pic>
      <xdr:nvPicPr>
        <xdr:cNvPr id="2" name="Imagen 2" descr="Descripción: Descripción: Proseguros_logo_Large_RGB lw"/>
        <xdr:cNvPicPr preferRelativeResize="1">
          <a:picLocks noChangeAspect="1"/>
        </xdr:cNvPicPr>
      </xdr:nvPicPr>
      <xdr:blipFill>
        <a:blip r:embed="rId2"/>
        <a:stretch>
          <a:fillRect/>
        </a:stretch>
      </xdr:blipFill>
      <xdr:spPr>
        <a:xfrm>
          <a:off x="12773025" y="85725"/>
          <a:ext cx="7620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9525</xdr:rowOff>
    </xdr:from>
    <xdr:to>
      <xdr:col>11</xdr:col>
      <xdr:colOff>323850</xdr:colOff>
      <xdr:row>1</xdr:row>
      <xdr:rowOff>133350</xdr:rowOff>
    </xdr:to>
    <xdr:pic>
      <xdr:nvPicPr>
        <xdr:cNvPr id="1" name="Picture 3"/>
        <xdr:cNvPicPr preferRelativeResize="1">
          <a:picLocks noChangeAspect="1"/>
        </xdr:cNvPicPr>
      </xdr:nvPicPr>
      <xdr:blipFill>
        <a:blip r:embed="rId1"/>
        <a:stretch>
          <a:fillRect/>
        </a:stretch>
      </xdr:blipFill>
      <xdr:spPr>
        <a:xfrm>
          <a:off x="9906000" y="9525"/>
          <a:ext cx="1952625" cy="419100"/>
        </a:xfrm>
        <a:prstGeom prst="rect">
          <a:avLst/>
        </a:prstGeom>
        <a:noFill/>
        <a:ln w="9525" cmpd="sng">
          <a:noFill/>
        </a:ln>
      </xdr:spPr>
    </xdr:pic>
    <xdr:clientData/>
  </xdr:twoCellAnchor>
  <xdr:twoCellAnchor>
    <xdr:from>
      <xdr:col>11</xdr:col>
      <xdr:colOff>438150</xdr:colOff>
      <xdr:row>0</xdr:row>
      <xdr:rowOff>47625</xdr:rowOff>
    </xdr:from>
    <xdr:to>
      <xdr:col>11</xdr:col>
      <xdr:colOff>1200150</xdr:colOff>
      <xdr:row>1</xdr:row>
      <xdr:rowOff>95250</xdr:rowOff>
    </xdr:to>
    <xdr:pic>
      <xdr:nvPicPr>
        <xdr:cNvPr id="2" name="Imagen 2" descr="Descripción: Descripción: Proseguros_logo_Large_RGB lw"/>
        <xdr:cNvPicPr preferRelativeResize="1">
          <a:picLocks noChangeAspect="1"/>
        </xdr:cNvPicPr>
      </xdr:nvPicPr>
      <xdr:blipFill>
        <a:blip r:embed="rId2"/>
        <a:stretch>
          <a:fillRect/>
        </a:stretch>
      </xdr:blipFill>
      <xdr:spPr>
        <a:xfrm>
          <a:off x="11972925" y="47625"/>
          <a:ext cx="7620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0</xdr:row>
      <xdr:rowOff>9525</xdr:rowOff>
    </xdr:from>
    <xdr:to>
      <xdr:col>16</xdr:col>
      <xdr:colOff>276225</xdr:colOff>
      <xdr:row>1</xdr:row>
      <xdr:rowOff>247650</xdr:rowOff>
    </xdr:to>
    <xdr:pic>
      <xdr:nvPicPr>
        <xdr:cNvPr id="1" name="Picture 3"/>
        <xdr:cNvPicPr preferRelativeResize="1">
          <a:picLocks noChangeAspect="1"/>
        </xdr:cNvPicPr>
      </xdr:nvPicPr>
      <xdr:blipFill>
        <a:blip r:embed="rId1"/>
        <a:stretch>
          <a:fillRect/>
        </a:stretch>
      </xdr:blipFill>
      <xdr:spPr>
        <a:xfrm>
          <a:off x="12001500" y="9525"/>
          <a:ext cx="1933575" cy="428625"/>
        </a:xfrm>
        <a:prstGeom prst="rect">
          <a:avLst/>
        </a:prstGeom>
        <a:noFill/>
        <a:ln w="9525" cmpd="sng">
          <a:noFill/>
        </a:ln>
      </xdr:spPr>
    </xdr:pic>
    <xdr:clientData/>
  </xdr:twoCellAnchor>
  <xdr:twoCellAnchor>
    <xdr:from>
      <xdr:col>16</xdr:col>
      <xdr:colOff>95250</xdr:colOff>
      <xdr:row>0</xdr:row>
      <xdr:rowOff>9525</xdr:rowOff>
    </xdr:from>
    <xdr:to>
      <xdr:col>16</xdr:col>
      <xdr:colOff>819150</xdr:colOff>
      <xdr:row>1</xdr:row>
      <xdr:rowOff>171450</xdr:rowOff>
    </xdr:to>
    <xdr:pic>
      <xdr:nvPicPr>
        <xdr:cNvPr id="2" name="Imagen 2" descr="Descripción: Descripción: Proseguros_logo_Large_RGB lw"/>
        <xdr:cNvPicPr preferRelativeResize="1">
          <a:picLocks noChangeAspect="1"/>
        </xdr:cNvPicPr>
      </xdr:nvPicPr>
      <xdr:blipFill>
        <a:blip r:embed="rId2"/>
        <a:stretch>
          <a:fillRect/>
        </a:stretch>
      </xdr:blipFill>
      <xdr:spPr>
        <a:xfrm>
          <a:off x="13754100" y="9525"/>
          <a:ext cx="7239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ortesos\AppData\Local\Microsoft\Windows\Temporary%20Internet%20Files\Content.Outlook\WFW4JF5G\Informe%20de%20evaluaci&#243;n%20T&#233;cnico%20y%20econ&#243;mico%202018%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ERIENCIA"/>
      <sheetName val="CONDICIONES TECNICAS OBLIGATORI"/>
      <sheetName val="TRDM"/>
      <sheetName val="R.C.E."/>
      <sheetName val="MANEJO"/>
      <sheetName val="TR. VALORES"/>
      <sheetName val="AUTOS"/>
      <sheetName val="RCSP"/>
      <sheetName val="IRF"/>
      <sheetName val="VIDA FUNCIONARIOS"/>
      <sheetName val="VIDA DEUDORES"/>
      <sheetName val="INCENDIO DEUDORES"/>
      <sheetName val="VIDA GRUPO EXEQUIAS"/>
      <sheetName val="G2 irf com"/>
      <sheetName val="PLAN MANEJO AMBIENTAL"/>
      <sheetName val="PROPUESTA ECONOMIC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79"/>
  <sheetViews>
    <sheetView tabSelected="1" zoomScalePageLayoutView="0" workbookViewId="0" topLeftCell="A1">
      <selection activeCell="C16" sqref="C16"/>
    </sheetView>
  </sheetViews>
  <sheetFormatPr defaultColWidth="11.421875" defaultRowHeight="15"/>
  <cols>
    <col min="1" max="1" width="25.57421875" style="0" customWidth="1"/>
    <col min="2" max="2" width="21.7109375" style="0" customWidth="1"/>
    <col min="3" max="3" width="16.421875" style="0" bestFit="1" customWidth="1"/>
    <col min="4" max="4" width="18.8515625" style="0" customWidth="1"/>
    <col min="5" max="5" width="18.421875" style="0" bestFit="1" customWidth="1"/>
    <col min="7" max="7" width="13.8515625" style="0" customWidth="1"/>
    <col min="8" max="8" width="11.140625" style="0" customWidth="1"/>
    <col min="9" max="9" width="10.57421875" style="0" customWidth="1"/>
    <col min="10" max="10" width="2.57421875" style="0" customWidth="1"/>
    <col min="11" max="11" width="10.57421875" style="0" bestFit="1" customWidth="1"/>
    <col min="12" max="12" width="35.421875" style="0" customWidth="1"/>
  </cols>
  <sheetData>
    <row r="2" spans="1:11" ht="23.25">
      <c r="A2" s="352" t="s">
        <v>237</v>
      </c>
      <c r="B2" s="352"/>
      <c r="C2" s="352"/>
      <c r="D2" s="352"/>
      <c r="E2" s="352"/>
      <c r="F2" s="352"/>
      <c r="G2" s="352"/>
      <c r="H2" s="352"/>
      <c r="I2" s="352"/>
      <c r="J2" s="352"/>
      <c r="K2" s="352"/>
    </row>
    <row r="4" spans="1:11" ht="21">
      <c r="A4" s="353" t="s">
        <v>409</v>
      </c>
      <c r="B4" s="353"/>
      <c r="C4" s="353"/>
      <c r="D4" s="353"/>
      <c r="E4" s="353"/>
      <c r="F4" s="353"/>
      <c r="G4" s="353"/>
      <c r="H4" s="353"/>
      <c r="I4" s="353"/>
      <c r="J4" s="353"/>
      <c r="K4" s="353"/>
    </row>
    <row r="6" spans="1:11" ht="21">
      <c r="A6" s="351" t="s">
        <v>173</v>
      </c>
      <c r="B6" s="351"/>
      <c r="C6" s="351"/>
      <c r="D6" s="351"/>
      <c r="E6" s="351"/>
      <c r="F6" s="351"/>
      <c r="G6" s="351"/>
      <c r="H6" s="351"/>
      <c r="I6" s="351"/>
      <c r="J6" s="351"/>
      <c r="K6" s="351"/>
    </row>
    <row r="7" spans="1:11" ht="21">
      <c r="A7" s="214"/>
      <c r="B7" s="214"/>
      <c r="C7" s="214"/>
      <c r="D7" s="214"/>
      <c r="E7" s="214"/>
      <c r="F7" s="214"/>
      <c r="G7" s="214"/>
      <c r="H7" s="214"/>
      <c r="I7" s="214"/>
      <c r="J7" s="214"/>
      <c r="K7" s="214"/>
    </row>
    <row r="9" spans="1:11" ht="21">
      <c r="A9" s="348" t="s">
        <v>122</v>
      </c>
      <c r="B9" s="348"/>
      <c r="C9" s="348"/>
      <c r="D9" s="348"/>
      <c r="E9" s="348"/>
      <c r="F9" s="348"/>
      <c r="G9" s="348"/>
      <c r="H9" s="348"/>
      <c r="I9" s="348"/>
      <c r="J9" s="348"/>
      <c r="K9" s="348"/>
    </row>
    <row r="11" spans="1:11" ht="45">
      <c r="A11" s="68" t="s">
        <v>163</v>
      </c>
      <c r="B11" s="68" t="s">
        <v>98</v>
      </c>
      <c r="C11" s="68" t="s">
        <v>164</v>
      </c>
      <c r="D11" s="68" t="s">
        <v>165</v>
      </c>
      <c r="E11" s="68" t="s">
        <v>166</v>
      </c>
      <c r="F11" s="68" t="s">
        <v>167</v>
      </c>
      <c r="G11" s="68" t="s">
        <v>168</v>
      </c>
      <c r="H11" s="68" t="s">
        <v>184</v>
      </c>
      <c r="I11" s="68" t="s">
        <v>171</v>
      </c>
      <c r="J11" s="183"/>
      <c r="K11" s="68" t="s">
        <v>172</v>
      </c>
    </row>
    <row r="12" spans="1:11" ht="30">
      <c r="A12" s="358" t="str">
        <f>EXPERIENCIA!A7</f>
        <v>U.T. HDI Seguros - Chubb Seguros </v>
      </c>
      <c r="B12" s="41" t="s">
        <v>131</v>
      </c>
      <c r="C12" s="69" t="str">
        <f>EXPERIENCIA!K7</f>
        <v>Habilitado</v>
      </c>
      <c r="D12" s="69" t="str">
        <f>'CONDICIONES TECNICAS OBLIGATORI'!H12</f>
        <v>Cumple</v>
      </c>
      <c r="E12" s="181">
        <f>TRDM!E12</f>
        <v>200</v>
      </c>
      <c r="F12" s="211">
        <f>TRDM!E28</f>
        <v>185</v>
      </c>
      <c r="G12" s="181">
        <f>'PROPUESTA ECONOMICA'!Q8</f>
        <v>500</v>
      </c>
      <c r="H12" s="181">
        <v>20</v>
      </c>
      <c r="I12" s="181">
        <f>SUM(E12:H12)</f>
        <v>905</v>
      </c>
      <c r="J12" s="183"/>
      <c r="K12" s="349">
        <v>1</v>
      </c>
    </row>
    <row r="13" spans="1:11" ht="15">
      <c r="A13" s="359"/>
      <c r="B13" s="41" t="s">
        <v>117</v>
      </c>
      <c r="C13" s="69" t="str">
        <f>EXPERIENCIA!K7</f>
        <v>Habilitado</v>
      </c>
      <c r="D13" s="69" t="str">
        <f>'CONDICIONES TECNICAS OBLIGATORI'!H12</f>
        <v>Cumple</v>
      </c>
      <c r="E13" s="181">
        <f>'R.C.E.'!E21</f>
        <v>425</v>
      </c>
      <c r="F13" s="212" t="s">
        <v>133</v>
      </c>
      <c r="G13" s="181">
        <f>'PROPUESTA ECONOMICA'!Q11</f>
        <v>500</v>
      </c>
      <c r="H13" s="181">
        <v>20</v>
      </c>
      <c r="I13" s="181">
        <f>SUM(E13:H13)</f>
        <v>945</v>
      </c>
      <c r="J13" s="183"/>
      <c r="K13" s="354"/>
    </row>
    <row r="14" spans="1:11" ht="15">
      <c r="A14" s="359"/>
      <c r="B14" s="41" t="s">
        <v>118</v>
      </c>
      <c r="C14" s="69" t="str">
        <f>EXPERIENCIA!K7</f>
        <v>Habilitado</v>
      </c>
      <c r="D14" s="69" t="str">
        <f>'CONDICIONES TECNICAS OBLIGATORI'!H12</f>
        <v>Cumple</v>
      </c>
      <c r="E14" s="181">
        <f>MANEJO!E15</f>
        <v>200</v>
      </c>
      <c r="F14" s="211">
        <f>MANEJO!E23</f>
        <v>160</v>
      </c>
      <c r="G14" s="181">
        <f>'PROPUESTA ECONOMICA'!Q9</f>
        <v>500</v>
      </c>
      <c r="H14" s="181">
        <v>20</v>
      </c>
      <c r="I14" s="181">
        <f>SUM(E14:H14)</f>
        <v>880</v>
      </c>
      <c r="J14" s="183"/>
      <c r="K14" s="354"/>
    </row>
    <row r="15" spans="1:11" ht="15">
      <c r="A15" s="359"/>
      <c r="B15" s="41" t="s">
        <v>185</v>
      </c>
      <c r="C15" s="69" t="str">
        <f>EXPERIENCIA!K7</f>
        <v>Habilitado</v>
      </c>
      <c r="D15" s="69" t="str">
        <f>'CONDICIONES TECNICAS OBLIGATORI'!H12</f>
        <v>Cumple</v>
      </c>
      <c r="E15" s="181">
        <f>'TR. VALORES'!E9</f>
        <v>450</v>
      </c>
      <c r="F15" s="212" t="s">
        <v>133</v>
      </c>
      <c r="G15" s="181">
        <f>'PROPUESTA ECONOMICA'!Q9</f>
        <v>500</v>
      </c>
      <c r="H15" s="181">
        <v>20</v>
      </c>
      <c r="I15" s="181">
        <f>SUM(E15:H15)</f>
        <v>970</v>
      </c>
      <c r="J15" s="183"/>
      <c r="K15" s="354"/>
    </row>
    <row r="16" spans="1:11" ht="15">
      <c r="A16" s="360"/>
      <c r="B16" s="41" t="s">
        <v>186</v>
      </c>
      <c r="C16" s="69" t="str">
        <f>EXPERIENCIA!K7</f>
        <v>Habilitado</v>
      </c>
      <c r="D16" s="69" t="str">
        <f>'CONDICIONES TECNICAS OBLIGATORI'!H12</f>
        <v>Cumple</v>
      </c>
      <c r="E16" s="181">
        <f>AUTOS!E16</f>
        <v>350</v>
      </c>
      <c r="F16" s="212" t="s">
        <v>133</v>
      </c>
      <c r="G16" s="181">
        <f>'PROPUESTA ECONOMICA'!Q12</f>
        <v>500</v>
      </c>
      <c r="H16" s="181">
        <v>20</v>
      </c>
      <c r="I16" s="181">
        <f>SUM(E16:H16)</f>
        <v>870</v>
      </c>
      <c r="J16" s="183"/>
      <c r="K16" s="354"/>
    </row>
    <row r="17" spans="1:11" ht="15">
      <c r="A17" s="355" t="s">
        <v>27</v>
      </c>
      <c r="B17" s="356"/>
      <c r="C17" s="356"/>
      <c r="D17" s="357"/>
      <c r="E17" s="210">
        <f>SUM(E12:E16)</f>
        <v>1625</v>
      </c>
      <c r="F17" s="210">
        <f>SUM(F12:F16)</f>
        <v>345</v>
      </c>
      <c r="G17" s="210">
        <f>SUM(G12:G16)</f>
        <v>2500</v>
      </c>
      <c r="H17" s="210">
        <f>SUM(H12:H16)</f>
        <v>100</v>
      </c>
      <c r="I17" s="210">
        <f>SUM(I12:I16)</f>
        <v>4570</v>
      </c>
      <c r="J17" s="183"/>
      <c r="K17" s="350"/>
    </row>
    <row r="18" spans="5:9" ht="15">
      <c r="E18" s="180"/>
      <c r="F18" s="180"/>
      <c r="G18" s="180"/>
      <c r="H18" s="180"/>
      <c r="I18" s="180"/>
    </row>
    <row r="19" spans="1:11" ht="21">
      <c r="A19" s="348" t="s">
        <v>134</v>
      </c>
      <c r="B19" s="348"/>
      <c r="C19" s="348"/>
      <c r="D19" s="348"/>
      <c r="E19" s="348"/>
      <c r="F19" s="348"/>
      <c r="G19" s="348"/>
      <c r="H19" s="348"/>
      <c r="I19" s="348"/>
      <c r="J19" s="348"/>
      <c r="K19" s="348"/>
    </row>
    <row r="21" spans="1:11" ht="45">
      <c r="A21" s="68" t="s">
        <v>163</v>
      </c>
      <c r="B21" s="68" t="s">
        <v>98</v>
      </c>
      <c r="C21" s="68" t="s">
        <v>164</v>
      </c>
      <c r="D21" s="68" t="s">
        <v>165</v>
      </c>
      <c r="E21" s="68" t="s">
        <v>166</v>
      </c>
      <c r="F21" s="68" t="s">
        <v>167</v>
      </c>
      <c r="G21" s="68" t="s">
        <v>168</v>
      </c>
      <c r="H21" s="68" t="s">
        <v>184</v>
      </c>
      <c r="I21" s="68" t="s">
        <v>171</v>
      </c>
      <c r="J21" s="183"/>
      <c r="K21" s="68" t="s">
        <v>172</v>
      </c>
    </row>
    <row r="22" spans="1:11" ht="30">
      <c r="A22" s="41" t="str">
        <f>EXPERIENCIA!A37</f>
        <v>U.T. HDI Seguros - Chubb Seguros</v>
      </c>
      <c r="B22" s="41" t="s">
        <v>119</v>
      </c>
      <c r="C22" s="69" t="str">
        <f>EXPERIENCIA!K37</f>
        <v>Habilitado</v>
      </c>
      <c r="D22" s="69" t="str">
        <f>'CONDICIONES TECNICAS OBLIGATORI'!H12</f>
        <v>Cumple</v>
      </c>
      <c r="E22" s="181">
        <f>RCSP!E16</f>
        <v>0</v>
      </c>
      <c r="F22" s="181" t="s">
        <v>133</v>
      </c>
      <c r="G22" s="181">
        <f>'PROPUESTA ECONOMICA'!Q19</f>
        <v>500</v>
      </c>
      <c r="H22" s="181">
        <v>20</v>
      </c>
      <c r="I22" s="181">
        <f>SUM(E22:H22)</f>
        <v>520</v>
      </c>
      <c r="J22" s="184"/>
      <c r="K22" s="185">
        <v>1</v>
      </c>
    </row>
    <row r="23" spans="1:11" s="47" customFormat="1" ht="15">
      <c r="A23" s="345" t="s">
        <v>27</v>
      </c>
      <c r="B23" s="346"/>
      <c r="C23" s="346"/>
      <c r="D23" s="347"/>
      <c r="E23" s="210">
        <f>SUM(E22)</f>
        <v>0</v>
      </c>
      <c r="F23" s="210"/>
      <c r="G23" s="210">
        <f>SUM(G22)</f>
        <v>500</v>
      </c>
      <c r="H23" s="210">
        <f>SUM(H22)</f>
        <v>20</v>
      </c>
      <c r="I23" s="210">
        <f>SUM(I22)</f>
        <v>520</v>
      </c>
      <c r="J23" s="184"/>
      <c r="K23" s="257"/>
    </row>
    <row r="24" spans="5:9" ht="15">
      <c r="E24" s="180"/>
      <c r="F24" s="180"/>
      <c r="G24" s="180"/>
      <c r="H24" s="180"/>
      <c r="I24" s="180"/>
    </row>
    <row r="25" spans="1:11" ht="21">
      <c r="A25" s="348" t="s">
        <v>135</v>
      </c>
      <c r="B25" s="348"/>
      <c r="C25" s="348"/>
      <c r="D25" s="348"/>
      <c r="E25" s="348"/>
      <c r="F25" s="348"/>
      <c r="G25" s="348"/>
      <c r="H25" s="348"/>
      <c r="I25" s="348"/>
      <c r="J25" s="348"/>
      <c r="K25" s="348"/>
    </row>
    <row r="27" spans="1:11" ht="45">
      <c r="A27" s="68" t="s">
        <v>163</v>
      </c>
      <c r="B27" s="68" t="s">
        <v>98</v>
      </c>
      <c r="C27" s="68" t="s">
        <v>164</v>
      </c>
      <c r="D27" s="68" t="s">
        <v>165</v>
      </c>
      <c r="E27" s="68" t="s">
        <v>166</v>
      </c>
      <c r="F27" s="68" t="s">
        <v>167</v>
      </c>
      <c r="G27" s="68" t="s">
        <v>168</v>
      </c>
      <c r="H27" s="68" t="s">
        <v>184</v>
      </c>
      <c r="I27" s="68" t="s">
        <v>171</v>
      </c>
      <c r="J27" s="183"/>
      <c r="K27" s="68" t="s">
        <v>172</v>
      </c>
    </row>
    <row r="28" spans="1:11" ht="33" customHeight="1">
      <c r="A28" s="31" t="s">
        <v>412</v>
      </c>
      <c r="B28" s="31" t="s">
        <v>120</v>
      </c>
      <c r="C28" s="69"/>
      <c r="D28" s="69"/>
      <c r="E28" s="181"/>
      <c r="F28" s="181"/>
      <c r="G28" s="181"/>
      <c r="H28" s="181"/>
      <c r="I28" s="181"/>
      <c r="J28" s="184"/>
      <c r="K28" s="185"/>
    </row>
    <row r="29" spans="1:11" s="47" customFormat="1" ht="15">
      <c r="A29" s="345" t="s">
        <v>27</v>
      </c>
      <c r="B29" s="346"/>
      <c r="C29" s="346"/>
      <c r="D29" s="347"/>
      <c r="E29" s="210" t="e">
        <f>SUM(#REF!)</f>
        <v>#REF!</v>
      </c>
      <c r="F29" s="210" t="e">
        <f>SUM(#REF!)</f>
        <v>#REF!</v>
      </c>
      <c r="G29" s="210" t="e">
        <f>SUM(#REF!)</f>
        <v>#REF!</v>
      </c>
      <c r="H29" s="210" t="e">
        <f>SUM(#REF!)</f>
        <v>#REF!</v>
      </c>
      <c r="I29" s="210" t="e">
        <f>SUM(#REF!)</f>
        <v>#REF!</v>
      </c>
      <c r="J29" s="184"/>
      <c r="K29" s="257"/>
    </row>
    <row r="30" spans="5:9" ht="15">
      <c r="E30" s="180"/>
      <c r="F30" s="180"/>
      <c r="G30" s="180"/>
      <c r="H30" s="180"/>
      <c r="I30" s="180"/>
    </row>
    <row r="31" spans="1:11" ht="21">
      <c r="A31" s="348" t="s">
        <v>94</v>
      </c>
      <c r="B31" s="348"/>
      <c r="C31" s="348"/>
      <c r="D31" s="348"/>
      <c r="E31" s="348"/>
      <c r="F31" s="348"/>
      <c r="G31" s="348"/>
      <c r="H31" s="348"/>
      <c r="I31" s="348"/>
      <c r="J31" s="348"/>
      <c r="K31" s="348"/>
    </row>
    <row r="33" spans="1:11" s="47" customFormat="1" ht="45">
      <c r="A33" s="68" t="s">
        <v>163</v>
      </c>
      <c r="B33" s="68" t="s">
        <v>98</v>
      </c>
      <c r="C33" s="68" t="s">
        <v>164</v>
      </c>
      <c r="D33" s="68" t="s">
        <v>165</v>
      </c>
      <c r="E33" s="68" t="s">
        <v>166</v>
      </c>
      <c r="F33" s="68" t="s">
        <v>167</v>
      </c>
      <c r="G33" s="68" t="s">
        <v>168</v>
      </c>
      <c r="H33" s="68" t="s">
        <v>184</v>
      </c>
      <c r="I33" s="68" t="s">
        <v>171</v>
      </c>
      <c r="J33" s="184"/>
      <c r="K33" s="68" t="s">
        <v>172</v>
      </c>
    </row>
    <row r="34" spans="1:11" s="47" customFormat="1" ht="15">
      <c r="A34" s="31" t="s">
        <v>412</v>
      </c>
      <c r="B34" s="31" t="s">
        <v>403</v>
      </c>
      <c r="C34" s="69"/>
      <c r="D34" s="182"/>
      <c r="E34" s="181"/>
      <c r="F34" s="181"/>
      <c r="G34" s="181"/>
      <c r="H34" s="181"/>
      <c r="I34" s="181"/>
      <c r="J34" s="184"/>
      <c r="K34" s="256"/>
    </row>
    <row r="35" spans="1:11" s="47" customFormat="1" ht="15">
      <c r="A35" s="345" t="s">
        <v>27</v>
      </c>
      <c r="B35" s="346"/>
      <c r="C35" s="346"/>
      <c r="D35" s="347"/>
      <c r="E35" s="210" t="e">
        <f>SUM(#REF!)</f>
        <v>#REF!</v>
      </c>
      <c r="F35" s="210" t="e">
        <f>SUM(#REF!)</f>
        <v>#REF!</v>
      </c>
      <c r="G35" s="210" t="e">
        <f>SUM(#REF!)</f>
        <v>#REF!</v>
      </c>
      <c r="H35" s="210" t="e">
        <f>SUM(#REF!)</f>
        <v>#REF!</v>
      </c>
      <c r="I35" s="210" t="e">
        <f>SUM(#REF!)</f>
        <v>#REF!</v>
      </c>
      <c r="J35" s="184"/>
      <c r="K35" s="194"/>
    </row>
    <row r="37" spans="1:11" ht="21">
      <c r="A37" s="348" t="s">
        <v>95</v>
      </c>
      <c r="B37" s="348"/>
      <c r="C37" s="348"/>
      <c r="D37" s="348"/>
      <c r="E37" s="348"/>
      <c r="F37" s="348"/>
      <c r="G37" s="348"/>
      <c r="H37" s="348"/>
      <c r="I37" s="348"/>
      <c r="J37" s="348"/>
      <c r="K37" s="348"/>
    </row>
    <row r="39" spans="1:11" s="47" customFormat="1" ht="45">
      <c r="A39" s="68" t="s">
        <v>163</v>
      </c>
      <c r="B39" s="68" t="s">
        <v>98</v>
      </c>
      <c r="C39" s="68" t="s">
        <v>164</v>
      </c>
      <c r="D39" s="68" t="s">
        <v>165</v>
      </c>
      <c r="E39" s="68" t="s">
        <v>166</v>
      </c>
      <c r="F39" s="68" t="s">
        <v>167</v>
      </c>
      <c r="G39" s="68" t="s">
        <v>168</v>
      </c>
      <c r="H39" s="68" t="s">
        <v>184</v>
      </c>
      <c r="I39" s="68" t="s">
        <v>171</v>
      </c>
      <c r="J39" s="184"/>
      <c r="K39" s="68" t="s">
        <v>172</v>
      </c>
    </row>
    <row r="40" spans="1:11" ht="15">
      <c r="A40" s="349" t="s">
        <v>405</v>
      </c>
      <c r="B40" s="31" t="s">
        <v>404</v>
      </c>
      <c r="C40" s="69" t="str">
        <f>EXPERIENCIA!K77</f>
        <v>Habilitado</v>
      </c>
      <c r="D40" s="69" t="str">
        <f>'CONDICIONES TECNICAS OBLIGATORI'!J12</f>
        <v>Cumple</v>
      </c>
      <c r="E40" s="69">
        <f>'VIDA FUNCIONARIOS'!K8</f>
        <v>750</v>
      </c>
      <c r="F40" s="257" t="s">
        <v>133</v>
      </c>
      <c r="G40" s="213">
        <f>'PROPUESTA ECONOMICA'!U37</f>
        <v>200</v>
      </c>
      <c r="H40" s="213">
        <v>0</v>
      </c>
      <c r="I40" s="181">
        <f>SUM(E40:H40)</f>
        <v>950</v>
      </c>
      <c r="J40" s="184"/>
      <c r="K40" s="349">
        <v>1</v>
      </c>
    </row>
    <row r="41" spans="1:11" ht="15">
      <c r="A41" s="350"/>
      <c r="B41" s="31" t="s">
        <v>111</v>
      </c>
      <c r="C41" s="69" t="str">
        <f>EXPERIENCIA!K77</f>
        <v>Habilitado</v>
      </c>
      <c r="D41" s="69" t="str">
        <f>'CONDICIONES TECNICAS OBLIGATORI'!J12</f>
        <v>Cumple</v>
      </c>
      <c r="E41" s="69">
        <f>'VIDA DEUDORES'!K9</f>
        <v>750</v>
      </c>
      <c r="F41" s="257" t="s">
        <v>133</v>
      </c>
      <c r="G41" s="213">
        <f>'PROPUESTA ECONOMICA'!U38</f>
        <v>200</v>
      </c>
      <c r="H41" s="213">
        <v>0</v>
      </c>
      <c r="I41" s="181">
        <f>SUM(E41:H41)</f>
        <v>950</v>
      </c>
      <c r="J41" s="184"/>
      <c r="K41" s="350"/>
    </row>
    <row r="42" spans="1:11" s="47" customFormat="1" ht="15">
      <c r="A42" s="345" t="s">
        <v>27</v>
      </c>
      <c r="B42" s="346"/>
      <c r="C42" s="346"/>
      <c r="D42" s="347"/>
      <c r="E42" s="210">
        <f>SUM(E40:E41)</f>
        <v>1500</v>
      </c>
      <c r="F42" s="210"/>
      <c r="G42" s="210">
        <f>SUM(G40:G41)</f>
        <v>400</v>
      </c>
      <c r="H42" s="210">
        <f>SUM(H40:H41)</f>
        <v>0</v>
      </c>
      <c r="I42" s="210">
        <f>SUM(I40:I41)</f>
        <v>1900</v>
      </c>
      <c r="J42" s="184"/>
      <c r="K42" s="257"/>
    </row>
    <row r="43" spans="1:11" ht="15">
      <c r="A43" s="349" t="s">
        <v>141</v>
      </c>
      <c r="B43" s="31" t="s">
        <v>404</v>
      </c>
      <c r="C43" s="69" t="str">
        <f>EXPERIENCIA!K64</f>
        <v>Habilitado</v>
      </c>
      <c r="D43" s="69" t="str">
        <f>'CONDICIONES TECNICAS OBLIGATORI'!F12</f>
        <v>Cumple</v>
      </c>
      <c r="E43" s="69">
        <f>'VIDA FUNCIONARIOS'!H8</f>
        <v>750</v>
      </c>
      <c r="F43" s="257" t="s">
        <v>133</v>
      </c>
      <c r="G43" s="213">
        <f>'PROPUESTA ECONOMICA'!O37</f>
        <v>91.84290058500424</v>
      </c>
      <c r="H43" s="213">
        <v>0</v>
      </c>
      <c r="I43" s="181">
        <f>SUM(E43:H43)</f>
        <v>841.8429005850043</v>
      </c>
      <c r="J43" s="184"/>
      <c r="K43" s="349">
        <v>2</v>
      </c>
    </row>
    <row r="44" spans="1:11" ht="15">
      <c r="A44" s="350"/>
      <c r="B44" s="31" t="s">
        <v>111</v>
      </c>
      <c r="C44" s="69" t="str">
        <f>EXPERIENCIA!K64</f>
        <v>Habilitado</v>
      </c>
      <c r="D44" s="69" t="str">
        <f>'CONDICIONES TECNICAS OBLIGATORI'!F12</f>
        <v>Cumple</v>
      </c>
      <c r="E44" s="69">
        <f>'VIDA DEUDORES'!H9</f>
        <v>500</v>
      </c>
      <c r="F44" s="257" t="s">
        <v>133</v>
      </c>
      <c r="G44" s="213">
        <f>'PROPUESTA ECONOMICA'!O38</f>
        <v>86.84759629740506</v>
      </c>
      <c r="H44" s="213">
        <v>0</v>
      </c>
      <c r="I44" s="181">
        <f>SUM(E44:H44)</f>
        <v>586.8475962974051</v>
      </c>
      <c r="J44" s="184"/>
      <c r="K44" s="350"/>
    </row>
    <row r="45" spans="1:11" s="47" customFormat="1" ht="15">
      <c r="A45" s="345" t="s">
        <v>27</v>
      </c>
      <c r="B45" s="346"/>
      <c r="C45" s="346"/>
      <c r="D45" s="347"/>
      <c r="E45" s="210">
        <f>SUM(E43:E44)</f>
        <v>1250</v>
      </c>
      <c r="F45" s="210"/>
      <c r="G45" s="210">
        <f>SUM(G43:G44)</f>
        <v>178.69049688240932</v>
      </c>
      <c r="H45" s="210">
        <f>SUM(H43:H44)</f>
        <v>0</v>
      </c>
      <c r="I45" s="210">
        <f>SUM(I43:I44)</f>
        <v>1428.6904968824092</v>
      </c>
      <c r="J45" s="184"/>
      <c r="K45" s="257"/>
    </row>
    <row r="46" spans="1:11" ht="15">
      <c r="A46" s="349" t="s">
        <v>196</v>
      </c>
      <c r="B46" s="31" t="s">
        <v>404</v>
      </c>
      <c r="C46" s="69" t="str">
        <f>EXPERIENCIA!K60</f>
        <v>Habilitado</v>
      </c>
      <c r="D46" s="69" t="str">
        <f>'CONDICIONES TECNICAS OBLIGATORI'!D12</f>
        <v>Cumple</v>
      </c>
      <c r="E46" s="69">
        <f>'VIDA FUNCIONARIOS'!E8</f>
        <v>350</v>
      </c>
      <c r="F46" s="257" t="s">
        <v>133</v>
      </c>
      <c r="G46" s="213">
        <f>'PROPUESTA ECONOMICA'!I37</f>
        <v>169.83240320194906</v>
      </c>
      <c r="H46" s="213">
        <v>0</v>
      </c>
      <c r="I46" s="181">
        <f>SUM(E46:H46)</f>
        <v>519.8324032019491</v>
      </c>
      <c r="J46" s="184"/>
      <c r="K46" s="349">
        <v>3</v>
      </c>
    </row>
    <row r="47" spans="1:11" ht="15">
      <c r="A47" s="350"/>
      <c r="B47" s="31" t="s">
        <v>111</v>
      </c>
      <c r="C47" s="69" t="str">
        <f>EXPERIENCIA!K60</f>
        <v>Habilitado</v>
      </c>
      <c r="D47" s="69" t="str">
        <f>'CONDICIONES TECNICAS OBLIGATORI'!D12</f>
        <v>Cumple</v>
      </c>
      <c r="E47" s="69">
        <f>'VIDA DEUDORES'!E9</f>
        <v>500</v>
      </c>
      <c r="F47" s="257" t="s">
        <v>133</v>
      </c>
      <c r="G47" s="213">
        <f>'PROPUESTA ECONOMICA'!I38</f>
        <v>153.5055260967706</v>
      </c>
      <c r="H47" s="213">
        <v>0</v>
      </c>
      <c r="I47" s="181">
        <f>SUM(E47:H47)</f>
        <v>653.5055260967706</v>
      </c>
      <c r="J47" s="184"/>
      <c r="K47" s="350"/>
    </row>
    <row r="48" spans="1:11" s="47" customFormat="1" ht="15">
      <c r="A48" s="345" t="s">
        <v>27</v>
      </c>
      <c r="B48" s="346"/>
      <c r="C48" s="346"/>
      <c r="D48" s="347"/>
      <c r="E48" s="210">
        <f>SUM(E46:E47)</f>
        <v>850</v>
      </c>
      <c r="F48" s="210"/>
      <c r="G48" s="210">
        <f>SUM(G46:G47)</f>
        <v>323.3379292987197</v>
      </c>
      <c r="H48" s="210">
        <f>SUM(H46:H47)</f>
        <v>0</v>
      </c>
      <c r="I48" s="210">
        <f>SUM(I46:I47)</f>
        <v>1173.3379292987197</v>
      </c>
      <c r="J48" s="184"/>
      <c r="K48" s="257"/>
    </row>
    <row r="50" spans="1:11" ht="21">
      <c r="A50" s="348" t="s">
        <v>96</v>
      </c>
      <c r="B50" s="348"/>
      <c r="C50" s="348"/>
      <c r="D50" s="348"/>
      <c r="E50" s="348"/>
      <c r="F50" s="348"/>
      <c r="G50" s="348"/>
      <c r="H50" s="348"/>
      <c r="I50" s="348"/>
      <c r="J50" s="348"/>
      <c r="K50" s="348"/>
    </row>
    <row r="52" spans="1:11" s="47" customFormat="1" ht="45">
      <c r="A52" s="68" t="s">
        <v>163</v>
      </c>
      <c r="B52" s="68" t="s">
        <v>98</v>
      </c>
      <c r="C52" s="68" t="s">
        <v>164</v>
      </c>
      <c r="D52" s="68" t="s">
        <v>165</v>
      </c>
      <c r="E52" s="68" t="s">
        <v>166</v>
      </c>
      <c r="F52" s="68" t="s">
        <v>167</v>
      </c>
      <c r="G52" s="68" t="s">
        <v>168</v>
      </c>
      <c r="H52" s="68" t="s">
        <v>184</v>
      </c>
      <c r="I52" s="68" t="s">
        <v>171</v>
      </c>
      <c r="J52" s="184"/>
      <c r="K52" s="68" t="s">
        <v>172</v>
      </c>
    </row>
    <row r="53" spans="1:12" ht="15">
      <c r="A53" s="342" t="str">
        <f>EXPERIENCIA!A101</f>
        <v>SBS Seguros</v>
      </c>
      <c r="B53" s="31" t="s">
        <v>121</v>
      </c>
      <c r="C53" s="69" t="str">
        <f>EXPERIENCIA!K101</f>
        <v>Habilitado</v>
      </c>
      <c r="D53" s="69" t="str">
        <f>'CONDICIONES TECNICAS OBLIGATORI'!H12</f>
        <v>Cumple</v>
      </c>
      <c r="E53" s="69">
        <f>'INCENDIO DEUDORES'!E8</f>
        <v>100</v>
      </c>
      <c r="F53" s="69">
        <f>'INCENDIO DEUDORES'!E16</f>
        <v>220</v>
      </c>
      <c r="G53" s="213">
        <f>'PROPUESTA ECONOMICA'!H44</f>
        <v>500</v>
      </c>
      <c r="H53" s="213">
        <v>0</v>
      </c>
      <c r="I53" s="181">
        <f>SUM(E53:H53)</f>
        <v>820</v>
      </c>
      <c r="J53" s="184"/>
      <c r="K53" s="81">
        <v>1</v>
      </c>
      <c r="L53" s="47"/>
    </row>
    <row r="54" spans="1:11" s="47" customFormat="1" ht="15">
      <c r="A54" s="345" t="s">
        <v>27</v>
      </c>
      <c r="B54" s="346"/>
      <c r="C54" s="346"/>
      <c r="D54" s="347"/>
      <c r="E54" s="210">
        <f>E53</f>
        <v>100</v>
      </c>
      <c r="F54" s="210">
        <f>F53</f>
        <v>220</v>
      </c>
      <c r="G54" s="210">
        <f>G53</f>
        <v>500</v>
      </c>
      <c r="H54" s="210">
        <f>H53</f>
        <v>0</v>
      </c>
      <c r="I54" s="210">
        <f>I53</f>
        <v>820</v>
      </c>
      <c r="J54" s="184"/>
      <c r="K54" s="257"/>
    </row>
    <row r="56" spans="1:11" ht="21">
      <c r="A56" s="348" t="s">
        <v>194</v>
      </c>
      <c r="B56" s="348"/>
      <c r="C56" s="348"/>
      <c r="D56" s="348"/>
      <c r="E56" s="348"/>
      <c r="F56" s="348"/>
      <c r="G56" s="348"/>
      <c r="H56" s="348"/>
      <c r="I56" s="348"/>
      <c r="J56" s="348"/>
      <c r="K56" s="348"/>
    </row>
    <row r="58" spans="1:11" s="47" customFormat="1" ht="45">
      <c r="A58" s="68" t="s">
        <v>163</v>
      </c>
      <c r="B58" s="68" t="s">
        <v>98</v>
      </c>
      <c r="C58" s="68" t="s">
        <v>164</v>
      </c>
      <c r="D58" s="68" t="s">
        <v>165</v>
      </c>
      <c r="E58" s="68" t="s">
        <v>166</v>
      </c>
      <c r="F58" s="68" t="s">
        <v>167</v>
      </c>
      <c r="G58" s="68" t="s">
        <v>168</v>
      </c>
      <c r="H58" s="68" t="s">
        <v>184</v>
      </c>
      <c r="I58" s="68" t="s">
        <v>171</v>
      </c>
      <c r="J58" s="184"/>
      <c r="K58" s="68" t="s">
        <v>172</v>
      </c>
    </row>
    <row r="59" spans="1:11" ht="24" customHeight="1">
      <c r="A59" s="69" t="s">
        <v>141</v>
      </c>
      <c r="B59" s="31" t="s">
        <v>406</v>
      </c>
      <c r="C59" s="69" t="str">
        <f>EXPERIENCIA!K109</f>
        <v>Habilitado</v>
      </c>
      <c r="D59" s="69" t="str">
        <f>'CONDICIONES TECNICAS OBLIGATORI'!F12</f>
        <v>Cumple</v>
      </c>
      <c r="E59" s="69">
        <f>'VIDA GRUPO EXEQUIAS'!H7</f>
        <v>450</v>
      </c>
      <c r="F59" s="257" t="s">
        <v>133</v>
      </c>
      <c r="G59" s="213">
        <f>'PROPUESTA ECONOMICA'!O51</f>
        <v>500</v>
      </c>
      <c r="H59" s="213">
        <v>10</v>
      </c>
      <c r="I59" s="181">
        <f>SUM(E59:H59)</f>
        <v>960</v>
      </c>
      <c r="J59" s="184"/>
      <c r="K59" s="81">
        <v>1</v>
      </c>
    </row>
    <row r="60" spans="1:11" ht="24" customHeight="1">
      <c r="A60" s="69" t="s">
        <v>196</v>
      </c>
      <c r="B60" s="31" t="s">
        <v>406</v>
      </c>
      <c r="C60" s="69" t="str">
        <f>EXPERIENCIA!K107</f>
        <v>Habilitado</v>
      </c>
      <c r="D60" s="69" t="str">
        <f>'CONDICIONES TECNICAS OBLIGATORI'!D12</f>
        <v>Cumple</v>
      </c>
      <c r="E60" s="181">
        <f>'VIDA GRUPO EXEQUIAS'!E7</f>
        <v>0</v>
      </c>
      <c r="F60" s="343" t="s">
        <v>133</v>
      </c>
      <c r="G60" s="181">
        <f>'PROPUESTA ECONOMICA'!I51</f>
        <v>500</v>
      </c>
      <c r="H60" s="213">
        <v>0</v>
      </c>
      <c r="I60" s="181">
        <f>SUM(E60:H60)</f>
        <v>500</v>
      </c>
      <c r="J60" s="184"/>
      <c r="K60" s="81">
        <v>2</v>
      </c>
    </row>
    <row r="62" spans="1:11" ht="15">
      <c r="A62" s="361" t="s">
        <v>410</v>
      </c>
      <c r="B62" s="361"/>
      <c r="C62" s="361"/>
      <c r="D62" s="361"/>
      <c r="E62" s="361"/>
      <c r="F62" s="361"/>
      <c r="G62" s="361"/>
      <c r="H62" s="361"/>
      <c r="I62" s="361"/>
      <c r="J62" s="361"/>
      <c r="K62" s="361"/>
    </row>
    <row r="66" spans="1:10" ht="15">
      <c r="A66" s="23" t="s">
        <v>175</v>
      </c>
      <c r="B66" s="23"/>
      <c r="D66" s="23" t="s">
        <v>413</v>
      </c>
      <c r="G66" s="47"/>
      <c r="H66" s="23"/>
      <c r="J66" s="83"/>
    </row>
    <row r="67" spans="1:10" ht="15">
      <c r="A67" t="s">
        <v>176</v>
      </c>
      <c r="D67" t="s">
        <v>414</v>
      </c>
      <c r="G67" s="47"/>
      <c r="J67" s="83"/>
    </row>
    <row r="68" spans="1:10" ht="15">
      <c r="A68" t="s">
        <v>177</v>
      </c>
      <c r="D68" t="s">
        <v>177</v>
      </c>
      <c r="G68" s="47"/>
      <c r="J68" s="83"/>
    </row>
    <row r="69" spans="1:10" ht="15">
      <c r="A69" t="s">
        <v>183</v>
      </c>
      <c r="D69" t="s">
        <v>183</v>
      </c>
      <c r="J69" s="83"/>
    </row>
    <row r="70" spans="1:10" ht="15">
      <c r="A70" s="83"/>
      <c r="B70" s="83"/>
      <c r="C70" s="83"/>
      <c r="D70" s="83"/>
      <c r="E70" s="83"/>
      <c r="F70" s="83"/>
      <c r="G70" s="47"/>
      <c r="H70" s="47"/>
      <c r="I70" s="67"/>
      <c r="J70" s="83"/>
    </row>
    <row r="71" spans="1:10" ht="15">
      <c r="A71" s="83"/>
      <c r="B71" s="83"/>
      <c r="C71" s="83"/>
      <c r="D71" s="83"/>
      <c r="E71" s="83"/>
      <c r="F71" s="83"/>
      <c r="G71" s="47"/>
      <c r="H71" s="47"/>
      <c r="I71" s="67"/>
      <c r="J71" s="83"/>
    </row>
    <row r="72" spans="1:10" ht="15">
      <c r="A72" s="83"/>
      <c r="B72" s="83"/>
      <c r="C72" s="83"/>
      <c r="D72" s="83"/>
      <c r="E72" s="83"/>
      <c r="F72" s="83"/>
      <c r="G72" s="47"/>
      <c r="H72" s="47"/>
      <c r="I72" s="67"/>
      <c r="J72" s="83"/>
    </row>
    <row r="73" spans="1:10" ht="15">
      <c r="A73" s="83"/>
      <c r="B73" s="83"/>
      <c r="C73" s="83"/>
      <c r="D73" s="83"/>
      <c r="E73" s="83"/>
      <c r="F73" s="83"/>
      <c r="G73" s="47"/>
      <c r="H73" s="47"/>
      <c r="I73" s="67"/>
      <c r="J73" s="83"/>
    </row>
    <row r="74" spans="1:10" ht="15">
      <c r="A74" s="83"/>
      <c r="B74" s="83"/>
      <c r="C74" s="83"/>
      <c r="D74" s="83"/>
      <c r="E74" s="83"/>
      <c r="F74" s="83"/>
      <c r="G74" s="47"/>
      <c r="H74" s="47"/>
      <c r="I74" s="67"/>
      <c r="J74" s="83"/>
    </row>
    <row r="75" spans="1:10" ht="15">
      <c r="A75" s="83"/>
      <c r="B75" s="83"/>
      <c r="C75" s="83"/>
      <c r="D75" s="83"/>
      <c r="E75" s="83"/>
      <c r="F75" s="83"/>
      <c r="G75" s="47"/>
      <c r="H75" s="47"/>
      <c r="I75" s="67"/>
      <c r="J75" s="83"/>
    </row>
    <row r="76" spans="1:10" ht="15">
      <c r="A76" s="23" t="s">
        <v>178</v>
      </c>
      <c r="D76" s="23" t="s">
        <v>415</v>
      </c>
      <c r="E76" s="83"/>
      <c r="F76" s="83"/>
      <c r="G76" s="47"/>
      <c r="H76" s="23" t="s">
        <v>181</v>
      </c>
      <c r="I76" s="67"/>
      <c r="J76" s="83"/>
    </row>
    <row r="77" spans="1:10" ht="15">
      <c r="A77" t="s">
        <v>179</v>
      </c>
      <c r="D77" s="344" t="s">
        <v>416</v>
      </c>
      <c r="E77" s="83"/>
      <c r="F77" s="83"/>
      <c r="G77" s="47"/>
      <c r="H77" t="s">
        <v>408</v>
      </c>
      <c r="I77" s="67"/>
      <c r="J77" s="83"/>
    </row>
    <row r="78" spans="1:10" ht="15">
      <c r="A78" t="s">
        <v>180</v>
      </c>
      <c r="D78" t="s">
        <v>180</v>
      </c>
      <c r="E78" s="83"/>
      <c r="F78" s="83"/>
      <c r="G78" s="47"/>
      <c r="H78" t="s">
        <v>182</v>
      </c>
      <c r="I78" s="67"/>
      <c r="J78" s="83"/>
    </row>
    <row r="79" spans="1:10" ht="15">
      <c r="A79" t="s">
        <v>183</v>
      </c>
      <c r="D79" t="s">
        <v>183</v>
      </c>
      <c r="E79" s="83"/>
      <c r="F79" s="83"/>
      <c r="G79" s="47"/>
      <c r="H79" s="47"/>
      <c r="I79" s="67"/>
      <c r="J79" s="83"/>
    </row>
  </sheetData>
  <sheetProtection/>
  <mergeCells count="27">
    <mergeCell ref="A62:K62"/>
    <mergeCell ref="A31:K31"/>
    <mergeCell ref="A50:K50"/>
    <mergeCell ref="A56:K56"/>
    <mergeCell ref="K43:K44"/>
    <mergeCell ref="K46:K47"/>
    <mergeCell ref="A54:D54"/>
    <mergeCell ref="A35:D35"/>
    <mergeCell ref="A6:K6"/>
    <mergeCell ref="A2:K2"/>
    <mergeCell ref="A4:K4"/>
    <mergeCell ref="A9:K9"/>
    <mergeCell ref="A19:K19"/>
    <mergeCell ref="A25:K25"/>
    <mergeCell ref="K12:K17"/>
    <mergeCell ref="A17:D17"/>
    <mergeCell ref="A12:A16"/>
    <mergeCell ref="A29:D29"/>
    <mergeCell ref="A23:D23"/>
    <mergeCell ref="A37:K37"/>
    <mergeCell ref="A48:D48"/>
    <mergeCell ref="A45:D45"/>
    <mergeCell ref="A42:D42"/>
    <mergeCell ref="A46:A47"/>
    <mergeCell ref="A43:A44"/>
    <mergeCell ref="A40:A41"/>
    <mergeCell ref="K40:K41"/>
  </mergeCells>
  <printOptions horizontalCentered="1"/>
  <pageMargins left="0.1968503937007874" right="0.1968503937007874" top="0.3937007874015748" bottom="0.3937007874015748"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E11"/>
  <sheetViews>
    <sheetView zoomScalePageLayoutView="0" workbookViewId="0" topLeftCell="A1">
      <selection activeCell="C10" sqref="C10"/>
    </sheetView>
  </sheetViews>
  <sheetFormatPr defaultColWidth="11.421875" defaultRowHeight="15"/>
  <cols>
    <col min="1" max="1" width="66.57421875" style="0" customWidth="1"/>
    <col min="2" max="2" width="6.8515625" style="0" bestFit="1" customWidth="1"/>
    <col min="3" max="3" width="5.140625" style="0" bestFit="1" customWidth="1"/>
    <col min="4" max="4" width="42.421875" style="0" customWidth="1"/>
    <col min="5" max="5" width="7.57421875" style="0" bestFit="1" customWidth="1"/>
  </cols>
  <sheetData>
    <row r="1" spans="1:5" ht="30" customHeight="1">
      <c r="A1" s="435" t="s">
        <v>339</v>
      </c>
      <c r="B1" s="436"/>
      <c r="C1" s="436"/>
      <c r="D1" s="436"/>
      <c r="E1" s="472"/>
    </row>
    <row r="2" spans="1:5" ht="30" customHeight="1">
      <c r="A2" s="437" t="s">
        <v>47</v>
      </c>
      <c r="B2" s="438"/>
      <c r="C2" s="438"/>
      <c r="D2" s="438"/>
      <c r="E2" s="473"/>
    </row>
    <row r="3" spans="1:5" s="116" customFormat="1" ht="30" customHeight="1">
      <c r="A3" s="459"/>
      <c r="B3" s="460"/>
      <c r="C3" s="460"/>
      <c r="D3" s="460"/>
      <c r="E3" s="461"/>
    </row>
    <row r="4" spans="1:5" ht="24.75" customHeight="1">
      <c r="A4" s="477" t="s">
        <v>4</v>
      </c>
      <c r="B4" s="477" t="s">
        <v>3</v>
      </c>
      <c r="C4" s="445"/>
      <c r="D4" s="445"/>
      <c r="E4" s="445"/>
    </row>
    <row r="5" spans="1:5" ht="24.75" customHeight="1" thickBot="1">
      <c r="A5" s="477"/>
      <c r="B5" s="477"/>
      <c r="C5" s="110" t="s">
        <v>104</v>
      </c>
      <c r="D5" s="110" t="s">
        <v>108</v>
      </c>
      <c r="E5" s="110" t="s">
        <v>52</v>
      </c>
    </row>
    <row r="6" spans="1:5" ht="24.75" customHeight="1">
      <c r="A6" s="284" t="s">
        <v>340</v>
      </c>
      <c r="B6" s="280">
        <v>100</v>
      </c>
      <c r="C6" s="293"/>
      <c r="D6" s="293"/>
      <c r="E6" s="293"/>
    </row>
    <row r="7" spans="1:5" ht="24.75" customHeight="1">
      <c r="A7" s="285" t="s">
        <v>341</v>
      </c>
      <c r="B7" s="277">
        <v>50</v>
      </c>
      <c r="C7" s="293"/>
      <c r="D7" s="293"/>
      <c r="E7" s="293"/>
    </row>
    <row r="8" spans="1:5" ht="24.75" customHeight="1">
      <c r="A8" s="285" t="s">
        <v>342</v>
      </c>
      <c r="B8" s="277">
        <v>75</v>
      </c>
      <c r="C8" s="293"/>
      <c r="D8" s="293"/>
      <c r="E8" s="293"/>
    </row>
    <row r="9" spans="1:5" ht="24.75" customHeight="1">
      <c r="A9" s="285" t="s">
        <v>343</v>
      </c>
      <c r="B9" s="277">
        <v>100</v>
      </c>
      <c r="C9" s="293"/>
      <c r="D9" s="293"/>
      <c r="E9" s="293"/>
    </row>
    <row r="10" spans="1:5" ht="120">
      <c r="A10" s="264" t="s">
        <v>296</v>
      </c>
      <c r="B10" s="246">
        <v>100</v>
      </c>
      <c r="C10" s="293"/>
      <c r="D10" s="293"/>
      <c r="E10" s="293"/>
    </row>
    <row r="11" spans="1:5" ht="24.75" customHeight="1" thickBot="1">
      <c r="A11" s="291" t="s">
        <v>27</v>
      </c>
      <c r="B11" s="292">
        <v>200</v>
      </c>
      <c r="C11" s="293"/>
      <c r="D11" s="291" t="s">
        <v>27</v>
      </c>
      <c r="E11" s="292">
        <v>200</v>
      </c>
    </row>
  </sheetData>
  <sheetProtection/>
  <mergeCells count="6">
    <mergeCell ref="B4:B5"/>
    <mergeCell ref="C4:E4"/>
    <mergeCell ref="A1:E1"/>
    <mergeCell ref="A2:E2"/>
    <mergeCell ref="A3:E3"/>
    <mergeCell ref="A4:A5"/>
  </mergeCells>
  <printOptions/>
  <pageMargins left="0.7" right="0.7" top="0.75" bottom="0.75" header="0.3" footer="0.3"/>
  <pageSetup horizontalDpi="600" verticalDpi="600" orientation="portrait" scale="55" r:id="rId1"/>
</worksheet>
</file>

<file path=xl/worksheets/sheet11.xml><?xml version="1.0" encoding="utf-8"?>
<worksheet xmlns="http://schemas.openxmlformats.org/spreadsheetml/2006/main" xmlns:r="http://schemas.openxmlformats.org/officeDocument/2006/relationships">
  <sheetPr>
    <tabColor theme="6" tint="0.7999799847602844"/>
  </sheetPr>
  <dimension ref="A1:E15"/>
  <sheetViews>
    <sheetView zoomScalePageLayoutView="0" workbookViewId="0" topLeftCell="A1">
      <selection activeCell="A1" sqref="A1:E1"/>
    </sheetView>
  </sheetViews>
  <sheetFormatPr defaultColWidth="11.421875" defaultRowHeight="15"/>
  <cols>
    <col min="1" max="1" width="66.57421875" style="0" customWidth="1"/>
    <col min="2" max="2" width="6.8515625" style="0" bestFit="1" customWidth="1"/>
    <col min="3" max="3" width="5.140625" style="0" bestFit="1" customWidth="1"/>
    <col min="4" max="4" width="42.421875" style="0" customWidth="1"/>
    <col min="5" max="5" width="7.57421875" style="0" bestFit="1" customWidth="1"/>
  </cols>
  <sheetData>
    <row r="1" spans="1:5" ht="30" customHeight="1">
      <c r="A1" s="435" t="s">
        <v>344</v>
      </c>
      <c r="B1" s="436"/>
      <c r="C1" s="436"/>
      <c r="D1" s="436"/>
      <c r="E1" s="472"/>
    </row>
    <row r="2" spans="1:5" ht="30" customHeight="1">
      <c r="A2" s="437" t="s">
        <v>47</v>
      </c>
      <c r="B2" s="438"/>
      <c r="C2" s="438"/>
      <c r="D2" s="438"/>
      <c r="E2" s="473"/>
    </row>
    <row r="3" spans="1:5" s="116" customFormat="1" ht="30" customHeight="1">
      <c r="A3" s="459"/>
      <c r="B3" s="460"/>
      <c r="C3" s="460"/>
      <c r="D3" s="460"/>
      <c r="E3" s="461"/>
    </row>
    <row r="4" spans="1:5" ht="24.75" customHeight="1">
      <c r="A4" s="477" t="s">
        <v>4</v>
      </c>
      <c r="B4" s="477" t="s">
        <v>3</v>
      </c>
      <c r="C4" s="445"/>
      <c r="D4" s="445"/>
      <c r="E4" s="445"/>
    </row>
    <row r="5" spans="1:5" ht="24.75" customHeight="1" thickBot="1">
      <c r="A5" s="477"/>
      <c r="B5" s="477"/>
      <c r="C5" s="217" t="s">
        <v>104</v>
      </c>
      <c r="D5" s="217" t="s">
        <v>108</v>
      </c>
      <c r="E5" s="217" t="s">
        <v>52</v>
      </c>
    </row>
    <row r="6" spans="1:5" ht="24.75" customHeight="1">
      <c r="A6" s="294" t="s">
        <v>345</v>
      </c>
      <c r="B6" s="280">
        <v>30</v>
      </c>
      <c r="C6" s="293"/>
      <c r="D6" s="293"/>
      <c r="E6" s="293"/>
    </row>
    <row r="7" spans="1:5" ht="24.75" customHeight="1">
      <c r="A7" s="285" t="s">
        <v>346</v>
      </c>
      <c r="B7" s="218">
        <v>30</v>
      </c>
      <c r="C7" s="293"/>
      <c r="D7" s="293"/>
      <c r="E7" s="293"/>
    </row>
    <row r="8" spans="1:5" ht="24.75" customHeight="1">
      <c r="A8" s="285" t="s">
        <v>347</v>
      </c>
      <c r="B8" s="218">
        <v>30</v>
      </c>
      <c r="C8" s="293"/>
      <c r="D8" s="293"/>
      <c r="E8" s="293"/>
    </row>
    <row r="9" spans="1:5" ht="24.75" customHeight="1">
      <c r="A9" s="285" t="s">
        <v>348</v>
      </c>
      <c r="B9" s="218">
        <v>30</v>
      </c>
      <c r="C9" s="293"/>
      <c r="D9" s="293"/>
      <c r="E9" s="293"/>
    </row>
    <row r="10" spans="1:5" ht="24.75" customHeight="1">
      <c r="A10" s="285" t="s">
        <v>349</v>
      </c>
      <c r="B10" s="218">
        <v>30</v>
      </c>
      <c r="C10" s="293"/>
      <c r="D10" s="293"/>
      <c r="E10" s="293"/>
    </row>
    <row r="11" spans="1:5" ht="24.75" customHeight="1">
      <c r="A11" s="285" t="s">
        <v>350</v>
      </c>
      <c r="B11" s="218">
        <v>30</v>
      </c>
      <c r="C11" s="293"/>
      <c r="D11" s="293"/>
      <c r="E11" s="293"/>
    </row>
    <row r="12" spans="1:5" ht="202.5">
      <c r="A12" s="285" t="s">
        <v>351</v>
      </c>
      <c r="B12" s="218">
        <v>80</v>
      </c>
      <c r="C12" s="293"/>
      <c r="D12" s="293"/>
      <c r="E12" s="293"/>
    </row>
    <row r="13" spans="1:5" ht="79.5">
      <c r="A13" s="264" t="s">
        <v>352</v>
      </c>
      <c r="B13" s="268">
        <v>90</v>
      </c>
      <c r="C13" s="293"/>
      <c r="D13" s="293"/>
      <c r="E13" s="293"/>
    </row>
    <row r="14" spans="1:5" ht="242.25" thickBot="1">
      <c r="A14" s="265" t="s">
        <v>353</v>
      </c>
      <c r="B14" s="295">
        <v>100</v>
      </c>
      <c r="C14" s="293"/>
      <c r="D14" s="293"/>
      <c r="E14" s="293"/>
    </row>
    <row r="15" spans="1:5" ht="24.75" customHeight="1" thickBot="1">
      <c r="A15" s="291" t="s">
        <v>27</v>
      </c>
      <c r="B15" s="292">
        <f>SUM(B6:B14)</f>
        <v>450</v>
      </c>
      <c r="C15" s="293"/>
      <c r="D15" s="291" t="s">
        <v>27</v>
      </c>
      <c r="E15" s="292">
        <v>0</v>
      </c>
    </row>
  </sheetData>
  <sheetProtection/>
  <mergeCells count="6">
    <mergeCell ref="A1:E1"/>
    <mergeCell ref="A2:E2"/>
    <mergeCell ref="A3:E3"/>
    <mergeCell ref="A4:A5"/>
    <mergeCell ref="B4:B5"/>
    <mergeCell ref="C4:E4"/>
  </mergeCells>
  <printOptions/>
  <pageMargins left="0.7" right="0.7" top="0.75" bottom="0.75" header="0.3" footer="0.3"/>
  <pageSetup horizontalDpi="600" verticalDpi="600" orientation="portrait" scale="55" r:id="rId1"/>
</worksheet>
</file>

<file path=xl/worksheets/sheet12.xml><?xml version="1.0" encoding="utf-8"?>
<worksheet xmlns="http://schemas.openxmlformats.org/spreadsheetml/2006/main" xmlns:r="http://schemas.openxmlformats.org/officeDocument/2006/relationships">
  <sheetPr>
    <tabColor theme="6" tint="0.7999799847602844"/>
  </sheetPr>
  <dimension ref="A1:K8"/>
  <sheetViews>
    <sheetView zoomScale="80" zoomScaleNormal="80" zoomScalePageLayoutView="0" workbookViewId="0" topLeftCell="B2">
      <selection activeCell="K8" sqref="K8"/>
    </sheetView>
  </sheetViews>
  <sheetFormatPr defaultColWidth="11.421875" defaultRowHeight="15"/>
  <cols>
    <col min="1" max="1" width="57.57421875" style="0" customWidth="1"/>
    <col min="2" max="2" width="10.00390625" style="0" bestFit="1" customWidth="1"/>
    <col min="3" max="3" width="6.140625" style="0" customWidth="1"/>
    <col min="4" max="4" width="51.57421875" style="0" customWidth="1"/>
    <col min="5" max="5" width="7.57421875" style="0" customWidth="1"/>
    <col min="6" max="6" width="5.140625" style="0" bestFit="1" customWidth="1"/>
    <col min="7" max="7" width="51.57421875" style="0" customWidth="1"/>
    <col min="8" max="8" width="7.57421875" style="0" bestFit="1" customWidth="1"/>
    <col min="9" max="9" width="5.140625" style="0" bestFit="1" customWidth="1"/>
    <col min="10" max="10" width="43.00390625" style="0" customWidth="1"/>
    <col min="11" max="11" width="7.57421875" style="0" bestFit="1" customWidth="1"/>
  </cols>
  <sheetData>
    <row r="1" spans="1:11" ht="30" customHeight="1">
      <c r="A1" s="435" t="s">
        <v>354</v>
      </c>
      <c r="B1" s="436"/>
      <c r="C1" s="436"/>
      <c r="D1" s="436"/>
      <c r="E1" s="436"/>
      <c r="F1" s="436"/>
      <c r="G1" s="436"/>
      <c r="H1" s="436"/>
      <c r="I1" s="436"/>
      <c r="J1" s="436"/>
      <c r="K1" s="436"/>
    </row>
    <row r="2" spans="1:11" ht="30" customHeight="1">
      <c r="A2" s="437" t="s">
        <v>5</v>
      </c>
      <c r="B2" s="438"/>
      <c r="C2" s="438"/>
      <c r="D2" s="438"/>
      <c r="E2" s="438"/>
      <c r="F2" s="438"/>
      <c r="G2" s="438"/>
      <c r="H2" s="438"/>
      <c r="I2" s="438"/>
      <c r="J2" s="438"/>
      <c r="K2" s="438"/>
    </row>
    <row r="3" spans="1:11" s="116" customFormat="1" ht="36" customHeight="1" thickBot="1">
      <c r="A3" s="486"/>
      <c r="B3" s="486"/>
      <c r="C3" s="486"/>
      <c r="D3" s="486"/>
      <c r="E3" s="486"/>
      <c r="F3" s="486"/>
      <c r="G3" s="486"/>
      <c r="H3" s="486"/>
      <c r="I3" s="486"/>
      <c r="J3" s="486"/>
      <c r="K3" s="486"/>
    </row>
    <row r="4" spans="1:11" ht="24.75" customHeight="1">
      <c r="A4" s="487" t="s">
        <v>4</v>
      </c>
      <c r="B4" s="480" t="s">
        <v>46</v>
      </c>
      <c r="C4" s="481" t="s">
        <v>261</v>
      </c>
      <c r="D4" s="482"/>
      <c r="E4" s="483"/>
      <c r="F4" s="481" t="s">
        <v>152</v>
      </c>
      <c r="G4" s="482"/>
      <c r="H4" s="483"/>
      <c r="I4" s="481" t="s">
        <v>373</v>
      </c>
      <c r="J4" s="482"/>
      <c r="K4" s="483"/>
    </row>
    <row r="5" spans="1:11" ht="24.75" customHeight="1">
      <c r="A5" s="487"/>
      <c r="B5" s="480"/>
      <c r="C5" s="122" t="s">
        <v>104</v>
      </c>
      <c r="D5" s="120" t="s">
        <v>108</v>
      </c>
      <c r="E5" s="123" t="s">
        <v>52</v>
      </c>
      <c r="F5" s="122" t="s">
        <v>104</v>
      </c>
      <c r="G5" s="120" t="s">
        <v>108</v>
      </c>
      <c r="H5" s="123" t="s">
        <v>52</v>
      </c>
      <c r="I5" s="122" t="s">
        <v>104</v>
      </c>
      <c r="J5" s="120" t="s">
        <v>108</v>
      </c>
      <c r="K5" s="123" t="s">
        <v>52</v>
      </c>
    </row>
    <row r="6" spans="1:11" ht="146.25">
      <c r="A6" s="86" t="s">
        <v>355</v>
      </c>
      <c r="B6" s="218">
        <v>350</v>
      </c>
      <c r="C6" s="484">
        <v>365</v>
      </c>
      <c r="D6" s="86" t="s">
        <v>357</v>
      </c>
      <c r="E6" s="125">
        <v>350</v>
      </c>
      <c r="F6" s="484">
        <v>310</v>
      </c>
      <c r="G6" s="218" t="s">
        <v>366</v>
      </c>
      <c r="H6" s="125">
        <v>350</v>
      </c>
      <c r="I6" s="484">
        <v>253</v>
      </c>
      <c r="J6" s="84" t="s">
        <v>374</v>
      </c>
      <c r="K6" s="125">
        <v>350</v>
      </c>
    </row>
    <row r="7" spans="1:11" ht="40.5">
      <c r="A7" s="86" t="s">
        <v>356</v>
      </c>
      <c r="B7" s="218">
        <v>400</v>
      </c>
      <c r="C7" s="485"/>
      <c r="D7" s="84" t="s">
        <v>148</v>
      </c>
      <c r="E7" s="126">
        <v>0</v>
      </c>
      <c r="F7" s="485"/>
      <c r="G7" s="84" t="s">
        <v>366</v>
      </c>
      <c r="H7" s="125">
        <v>400</v>
      </c>
      <c r="I7" s="485"/>
      <c r="J7" s="84" t="s">
        <v>375</v>
      </c>
      <c r="K7" s="125">
        <v>400</v>
      </c>
    </row>
    <row r="8" spans="1:11" s="88" customFormat="1" ht="15.75" thickBot="1">
      <c r="A8" s="296" t="s">
        <v>27</v>
      </c>
      <c r="B8" s="297">
        <f>SUM(B6:B7)</f>
        <v>750</v>
      </c>
      <c r="C8" s="130"/>
      <c r="D8" s="131"/>
      <c r="E8" s="132">
        <f>SUM(E6:E7)</f>
        <v>350</v>
      </c>
      <c r="F8" s="130"/>
      <c r="G8" s="131"/>
      <c r="H8" s="132">
        <f>SUM(H6:H7)</f>
        <v>750</v>
      </c>
      <c r="I8" s="130"/>
      <c r="J8" s="131"/>
      <c r="K8" s="132">
        <f>SUM(K6:K7)</f>
        <v>750</v>
      </c>
    </row>
  </sheetData>
  <sheetProtection/>
  <mergeCells count="11">
    <mergeCell ref="I6:I7"/>
    <mergeCell ref="A3:K3"/>
    <mergeCell ref="C6:C7"/>
    <mergeCell ref="F6:F7"/>
    <mergeCell ref="A4:A5"/>
    <mergeCell ref="B4:B5"/>
    <mergeCell ref="A1:K1"/>
    <mergeCell ref="A2:K2"/>
    <mergeCell ref="C4:E4"/>
    <mergeCell ref="F4:H4"/>
    <mergeCell ref="I4:K4"/>
  </mergeCells>
  <printOptions/>
  <pageMargins left="0.7" right="0.7" top="0.75" bottom="0.75" header="0.3" footer="0.3"/>
  <pageSetup horizontalDpi="600" verticalDpi="600" orientation="portrait" scale="55" r:id="rId1"/>
</worksheet>
</file>

<file path=xl/worksheets/sheet13.xml><?xml version="1.0" encoding="utf-8"?>
<worksheet xmlns="http://schemas.openxmlformats.org/spreadsheetml/2006/main" xmlns:r="http://schemas.openxmlformats.org/officeDocument/2006/relationships">
  <sheetPr>
    <tabColor theme="6" tint="0.7999799847602844"/>
  </sheetPr>
  <dimension ref="A1:K9"/>
  <sheetViews>
    <sheetView zoomScale="80" zoomScaleNormal="80" zoomScalePageLayoutView="0" workbookViewId="0" topLeftCell="B1">
      <selection activeCell="K9" sqref="K9"/>
    </sheetView>
  </sheetViews>
  <sheetFormatPr defaultColWidth="11.421875" defaultRowHeight="15"/>
  <cols>
    <col min="1" max="1" width="71.140625" style="0" bestFit="1" customWidth="1"/>
    <col min="2" max="2" width="8.00390625" style="0" bestFit="1" customWidth="1"/>
    <col min="3" max="3" width="8.8515625" style="0" customWidth="1"/>
    <col min="4" max="4" width="63.8515625" style="0" bestFit="1" customWidth="1"/>
    <col min="5" max="5" width="7.8515625" style="0" customWidth="1"/>
    <col min="6" max="6" width="8.8515625" style="0" customWidth="1"/>
    <col min="7" max="7" width="28.8515625" style="0" customWidth="1"/>
    <col min="8" max="8" width="7.8515625" style="0" customWidth="1"/>
    <col min="9" max="9" width="8.8515625" style="0" customWidth="1"/>
    <col min="10" max="10" width="28.8515625" style="0" customWidth="1"/>
    <col min="11" max="11" width="7.8515625" style="0" customWidth="1"/>
    <col min="12" max="12" width="20.140625" style="0" customWidth="1"/>
  </cols>
  <sheetData>
    <row r="1" spans="1:11" ht="30" customHeight="1">
      <c r="A1" s="435" t="s">
        <v>358</v>
      </c>
      <c r="B1" s="436"/>
      <c r="C1" s="436"/>
      <c r="D1" s="436"/>
      <c r="E1" s="436"/>
      <c r="F1" s="436"/>
      <c r="G1" s="436"/>
      <c r="H1" s="436"/>
      <c r="I1" s="436"/>
      <c r="J1" s="436"/>
      <c r="K1" s="436"/>
    </row>
    <row r="2" spans="1:11" ht="30" customHeight="1">
      <c r="A2" s="437" t="s">
        <v>5</v>
      </c>
      <c r="B2" s="438"/>
      <c r="C2" s="438"/>
      <c r="D2" s="438"/>
      <c r="E2" s="438"/>
      <c r="F2" s="438"/>
      <c r="G2" s="438"/>
      <c r="H2" s="438"/>
      <c r="I2" s="438"/>
      <c r="J2" s="438"/>
      <c r="K2" s="438"/>
    </row>
    <row r="3" spans="1:11" s="116" customFormat="1" ht="36" customHeight="1" thickBot="1">
      <c r="A3" s="486"/>
      <c r="B3" s="486"/>
      <c r="C3" s="486"/>
      <c r="D3" s="486"/>
      <c r="E3" s="486"/>
      <c r="F3" s="486"/>
      <c r="G3" s="486"/>
      <c r="H3" s="486"/>
      <c r="I3" s="486"/>
      <c r="J3" s="486"/>
      <c r="K3" s="486"/>
    </row>
    <row r="4" spans="1:11" ht="24.75" customHeight="1">
      <c r="A4" s="487" t="s">
        <v>4</v>
      </c>
      <c r="B4" s="480" t="s">
        <v>46</v>
      </c>
      <c r="C4" s="481" t="s">
        <v>261</v>
      </c>
      <c r="D4" s="482"/>
      <c r="E4" s="483"/>
      <c r="F4" s="481" t="s">
        <v>152</v>
      </c>
      <c r="G4" s="482"/>
      <c r="H4" s="483"/>
      <c r="I4" s="481" t="s">
        <v>376</v>
      </c>
      <c r="J4" s="482"/>
      <c r="K4" s="483"/>
    </row>
    <row r="5" spans="1:11" ht="24.75" customHeight="1">
      <c r="A5" s="487"/>
      <c r="B5" s="480"/>
      <c r="C5" s="122" t="s">
        <v>104</v>
      </c>
      <c r="D5" s="120" t="s">
        <v>108</v>
      </c>
      <c r="E5" s="123" t="s">
        <v>52</v>
      </c>
      <c r="F5" s="122" t="s">
        <v>104</v>
      </c>
      <c r="G5" s="120" t="s">
        <v>108</v>
      </c>
      <c r="H5" s="123" t="s">
        <v>52</v>
      </c>
      <c r="I5" s="122" t="s">
        <v>104</v>
      </c>
      <c r="J5" s="120" t="s">
        <v>108</v>
      </c>
      <c r="K5" s="123" t="s">
        <v>52</v>
      </c>
    </row>
    <row r="6" spans="1:11" ht="147">
      <c r="A6" s="86" t="s">
        <v>359</v>
      </c>
      <c r="B6" s="218">
        <v>250</v>
      </c>
      <c r="C6" s="484">
        <v>367</v>
      </c>
      <c r="D6" s="84" t="s">
        <v>148</v>
      </c>
      <c r="E6" s="105">
        <v>0</v>
      </c>
      <c r="F6" s="484">
        <v>311</v>
      </c>
      <c r="G6" s="84" t="s">
        <v>67</v>
      </c>
      <c r="H6" s="105">
        <v>0</v>
      </c>
      <c r="I6" s="484">
        <v>255</v>
      </c>
      <c r="J6" s="84" t="s">
        <v>377</v>
      </c>
      <c r="K6" s="105">
        <v>250</v>
      </c>
    </row>
    <row r="7" spans="1:11" ht="318" customHeight="1">
      <c r="A7" s="86" t="s">
        <v>360</v>
      </c>
      <c r="B7" s="218">
        <v>250</v>
      </c>
      <c r="C7" s="485"/>
      <c r="D7" s="299" t="s">
        <v>362</v>
      </c>
      <c r="E7" s="219">
        <v>250</v>
      </c>
      <c r="F7" s="488"/>
      <c r="G7" s="127" t="s">
        <v>366</v>
      </c>
      <c r="H7" s="219">
        <v>250</v>
      </c>
      <c r="I7" s="488"/>
      <c r="J7" s="127" t="s">
        <v>378</v>
      </c>
      <c r="K7" s="219">
        <v>250</v>
      </c>
    </row>
    <row r="8" spans="1:11" ht="27">
      <c r="A8" s="86" t="s">
        <v>361</v>
      </c>
      <c r="B8" s="218">
        <v>250</v>
      </c>
      <c r="C8" s="298"/>
      <c r="D8" s="85" t="s">
        <v>363</v>
      </c>
      <c r="E8" s="219">
        <v>250</v>
      </c>
      <c r="F8" s="485"/>
      <c r="G8" s="127" t="s">
        <v>366</v>
      </c>
      <c r="H8" s="219">
        <v>250</v>
      </c>
      <c r="I8" s="485"/>
      <c r="J8" s="127" t="s">
        <v>379</v>
      </c>
      <c r="K8" s="219">
        <v>250</v>
      </c>
    </row>
    <row r="9" spans="1:11" s="88" customFormat="1" ht="15.75" thickBot="1">
      <c r="A9" s="296" t="s">
        <v>27</v>
      </c>
      <c r="B9" s="297">
        <f>B6+B7+B8</f>
        <v>750</v>
      </c>
      <c r="C9" s="130"/>
      <c r="D9" s="131"/>
      <c r="E9" s="297">
        <f>E6+E7+E8</f>
        <v>500</v>
      </c>
      <c r="F9" s="130"/>
      <c r="G9" s="131"/>
      <c r="H9" s="297">
        <f>H6+H7+H8</f>
        <v>500</v>
      </c>
      <c r="I9" s="130"/>
      <c r="J9" s="131"/>
      <c r="K9" s="297">
        <f>K6+K7+K8</f>
        <v>750</v>
      </c>
    </row>
  </sheetData>
  <sheetProtection/>
  <mergeCells count="11">
    <mergeCell ref="I4:K4"/>
    <mergeCell ref="I6:I8"/>
    <mergeCell ref="C6:C7"/>
    <mergeCell ref="F6:F8"/>
    <mergeCell ref="A1:K1"/>
    <mergeCell ref="A2:K2"/>
    <mergeCell ref="A3:K3"/>
    <mergeCell ref="A4:A5"/>
    <mergeCell ref="B4:B5"/>
    <mergeCell ref="C4:E4"/>
    <mergeCell ref="F4:H4"/>
  </mergeCells>
  <printOptions/>
  <pageMargins left="0.7" right="0.7" top="0.75" bottom="0.75" header="0.3" footer="0.3"/>
  <pageSetup horizontalDpi="600" verticalDpi="600" orientation="portrait" scale="55" r:id="rId1"/>
</worksheet>
</file>

<file path=xl/worksheets/sheet14.xml><?xml version="1.0" encoding="utf-8"?>
<worksheet xmlns="http://schemas.openxmlformats.org/spreadsheetml/2006/main" xmlns:r="http://schemas.openxmlformats.org/officeDocument/2006/relationships">
  <sheetPr>
    <tabColor theme="6" tint="0.7999799847602844"/>
  </sheetPr>
  <dimension ref="A1:E68"/>
  <sheetViews>
    <sheetView zoomScale="85" zoomScaleNormal="85" zoomScaleSheetLayoutView="96" zoomScalePageLayoutView="0" workbookViewId="0" topLeftCell="A5">
      <selection activeCell="D65" sqref="D65"/>
    </sheetView>
  </sheetViews>
  <sheetFormatPr defaultColWidth="11.421875" defaultRowHeight="15"/>
  <cols>
    <col min="1" max="1" width="93.00390625" style="0" bestFit="1" customWidth="1"/>
    <col min="2" max="2" width="9.421875" style="0" bestFit="1" customWidth="1"/>
    <col min="3" max="3" width="5.140625" style="87" bestFit="1" customWidth="1"/>
    <col min="4" max="4" width="41.57421875" style="0" customWidth="1"/>
    <col min="5" max="5" width="11.57421875" style="87" customWidth="1"/>
  </cols>
  <sheetData>
    <row r="1" spans="1:5" ht="30" customHeight="1">
      <c r="A1" s="435" t="s">
        <v>367</v>
      </c>
      <c r="B1" s="436"/>
      <c r="C1" s="436"/>
      <c r="D1" s="436"/>
      <c r="E1" s="436"/>
    </row>
    <row r="2" spans="1:5" ht="30" customHeight="1">
      <c r="A2" s="435" t="s">
        <v>47</v>
      </c>
      <c r="B2" s="436"/>
      <c r="C2" s="436"/>
      <c r="D2" s="436"/>
      <c r="E2" s="436"/>
    </row>
    <row r="3" spans="1:5" s="116" customFormat="1" ht="30" customHeight="1" thickBot="1">
      <c r="A3" s="459"/>
      <c r="B3" s="460"/>
      <c r="C3" s="486"/>
      <c r="D3" s="486"/>
      <c r="E3" s="489"/>
    </row>
    <row r="4" spans="1:5" ht="24.75" customHeight="1">
      <c r="A4" s="477" t="s">
        <v>4</v>
      </c>
      <c r="B4" s="494" t="s">
        <v>3</v>
      </c>
      <c r="C4" s="490" t="s">
        <v>112</v>
      </c>
      <c r="D4" s="443"/>
      <c r="E4" s="444"/>
    </row>
    <row r="5" spans="1:5" ht="24.75" customHeight="1">
      <c r="A5" s="477"/>
      <c r="B5" s="494"/>
      <c r="C5" s="134" t="s">
        <v>104</v>
      </c>
      <c r="D5" s="110" t="s">
        <v>108</v>
      </c>
      <c r="E5" s="135" t="s">
        <v>52</v>
      </c>
    </row>
    <row r="6" spans="1:5" ht="38.25">
      <c r="A6" s="40" t="s">
        <v>368</v>
      </c>
      <c r="B6" s="5">
        <v>100</v>
      </c>
      <c r="C6" s="491">
        <v>287</v>
      </c>
      <c r="D6" s="81" t="s">
        <v>148</v>
      </c>
      <c r="E6" s="136">
        <v>0</v>
      </c>
    </row>
    <row r="7" spans="1:5" ht="42" customHeight="1">
      <c r="A7" s="40" t="s">
        <v>369</v>
      </c>
      <c r="B7" s="5">
        <v>100</v>
      </c>
      <c r="C7" s="492"/>
      <c r="D7" s="82" t="s">
        <v>370</v>
      </c>
      <c r="E7" s="136">
        <v>100</v>
      </c>
    </row>
    <row r="8" spans="1:5" ht="15.75" thickBot="1">
      <c r="A8" s="3" t="s">
        <v>1</v>
      </c>
      <c r="B8" s="133">
        <f>SUM(B6:B7)</f>
        <v>200</v>
      </c>
      <c r="C8" s="129"/>
      <c r="D8" s="137"/>
      <c r="E8" s="138">
        <f>SUM(E6:E7)</f>
        <v>100</v>
      </c>
    </row>
    <row r="9" spans="1:2" ht="15.75" thickBot="1">
      <c r="A9" s="2"/>
      <c r="B9" s="2"/>
    </row>
    <row r="10" spans="1:5" ht="24.75" customHeight="1">
      <c r="A10" s="432" t="s">
        <v>76</v>
      </c>
      <c r="B10" s="493"/>
      <c r="C10" s="490" t="s">
        <v>112</v>
      </c>
      <c r="D10" s="443"/>
      <c r="E10" s="444"/>
    </row>
    <row r="11" spans="1:5" ht="24.75" customHeight="1">
      <c r="A11" s="9" t="s">
        <v>7</v>
      </c>
      <c r="B11" s="139" t="s">
        <v>3</v>
      </c>
      <c r="C11" s="134" t="s">
        <v>104</v>
      </c>
      <c r="D11" s="110" t="s">
        <v>108</v>
      </c>
      <c r="E11" s="135" t="s">
        <v>52</v>
      </c>
    </row>
    <row r="12" spans="1:5" ht="30">
      <c r="A12" s="41" t="s">
        <v>77</v>
      </c>
      <c r="B12" s="140">
        <f>B19+B27</f>
        <v>70</v>
      </c>
      <c r="C12" s="144">
        <v>287</v>
      </c>
      <c r="D12" s="4"/>
      <c r="E12" s="143">
        <f>E19+E27</f>
        <v>70</v>
      </c>
    </row>
    <row r="13" spans="1:5" ht="15">
      <c r="A13" s="4" t="s">
        <v>78</v>
      </c>
      <c r="B13" s="140">
        <f>B33+B41</f>
        <v>70</v>
      </c>
      <c r="C13" s="144">
        <v>287</v>
      </c>
      <c r="D13" s="4"/>
      <c r="E13" s="143">
        <f>E33+E41</f>
        <v>70</v>
      </c>
    </row>
    <row r="14" spans="1:5" ht="15">
      <c r="A14" s="4" t="s">
        <v>79</v>
      </c>
      <c r="B14" s="140">
        <f>B47</f>
        <v>40</v>
      </c>
      <c r="C14" s="144">
        <v>287</v>
      </c>
      <c r="D14" s="4"/>
      <c r="E14" s="143">
        <f>E50</f>
        <v>10</v>
      </c>
    </row>
    <row r="15" spans="1:5" ht="15">
      <c r="A15" s="4" t="s">
        <v>80</v>
      </c>
      <c r="B15" s="140">
        <f>B55+B63</f>
        <v>70</v>
      </c>
      <c r="C15" s="144">
        <v>287</v>
      </c>
      <c r="D15" s="4"/>
      <c r="E15" s="143">
        <f>E55+E63</f>
        <v>70</v>
      </c>
    </row>
    <row r="16" spans="1:5" ht="15">
      <c r="A16" s="9" t="s">
        <v>15</v>
      </c>
      <c r="B16" s="139">
        <f>SUM(B12:B15)</f>
        <v>250</v>
      </c>
      <c r="C16" s="145"/>
      <c r="D16" s="9"/>
      <c r="E16" s="149">
        <f>SUM(E12:E15)</f>
        <v>220</v>
      </c>
    </row>
    <row r="17" spans="3:5" ht="15">
      <c r="C17" s="146"/>
      <c r="D17" s="141"/>
      <c r="E17" s="150"/>
    </row>
    <row r="18" spans="1:5" ht="24.75" customHeight="1">
      <c r="A18" s="42" t="s">
        <v>77</v>
      </c>
      <c r="B18" s="128" t="s">
        <v>3</v>
      </c>
      <c r="C18" s="134" t="s">
        <v>104</v>
      </c>
      <c r="D18" s="110" t="s">
        <v>108</v>
      </c>
      <c r="E18" s="135" t="s">
        <v>52</v>
      </c>
    </row>
    <row r="19" spans="1:5" ht="15">
      <c r="A19" s="12" t="s">
        <v>0</v>
      </c>
      <c r="B19" s="140">
        <v>40</v>
      </c>
      <c r="C19" s="144">
        <v>287</v>
      </c>
      <c r="D19" s="4" t="s">
        <v>160</v>
      </c>
      <c r="E19" s="143">
        <v>40</v>
      </c>
    </row>
    <row r="20" spans="1:5" ht="15">
      <c r="A20" s="12" t="s">
        <v>17</v>
      </c>
      <c r="B20" s="140">
        <v>30</v>
      </c>
      <c r="C20" s="147"/>
      <c r="D20" s="4"/>
      <c r="E20" s="143"/>
    </row>
    <row r="21" spans="1:5" ht="15">
      <c r="A21" s="12" t="s">
        <v>20</v>
      </c>
      <c r="B21" s="140">
        <v>25</v>
      </c>
      <c r="C21" s="147"/>
      <c r="D21" s="4"/>
      <c r="E21" s="143"/>
    </row>
    <row r="22" spans="1:5" ht="15">
      <c r="A22" s="12" t="s">
        <v>21</v>
      </c>
      <c r="B22" s="140">
        <v>20</v>
      </c>
      <c r="C22" s="147"/>
      <c r="D22" s="4"/>
      <c r="E22" s="143"/>
    </row>
    <row r="23" spans="1:5" ht="15">
      <c r="A23" s="12" t="s">
        <v>81</v>
      </c>
      <c r="B23" s="140">
        <v>10</v>
      </c>
      <c r="C23" s="147"/>
      <c r="D23" s="4"/>
      <c r="E23" s="143"/>
    </row>
    <row r="24" spans="1:5" ht="15">
      <c r="A24" s="12" t="s">
        <v>82</v>
      </c>
      <c r="B24" s="140">
        <v>5</v>
      </c>
      <c r="C24" s="147"/>
      <c r="D24" s="4"/>
      <c r="E24" s="143"/>
    </row>
    <row r="25" spans="1:5" ht="15">
      <c r="A25" s="433" t="s">
        <v>83</v>
      </c>
      <c r="B25" s="430"/>
      <c r="C25" s="144"/>
      <c r="D25" s="4"/>
      <c r="E25" s="143"/>
    </row>
    <row r="26" spans="1:5" ht="15">
      <c r="A26" s="43"/>
      <c r="B26" s="43"/>
      <c r="C26" s="146"/>
      <c r="D26" s="141"/>
      <c r="E26" s="150"/>
    </row>
    <row r="27" spans="1:5" ht="15">
      <c r="A27" s="12" t="s">
        <v>84</v>
      </c>
      <c r="B27" s="140">
        <v>30</v>
      </c>
      <c r="C27" s="144">
        <v>287</v>
      </c>
      <c r="D27" s="4" t="s">
        <v>371</v>
      </c>
      <c r="E27" s="143">
        <v>30</v>
      </c>
    </row>
    <row r="28" spans="1:5" ht="15">
      <c r="A28" s="12" t="s">
        <v>85</v>
      </c>
      <c r="B28" s="140">
        <v>20</v>
      </c>
      <c r="C28" s="147"/>
      <c r="D28" s="4"/>
      <c r="E28" s="143"/>
    </row>
    <row r="29" spans="1:5" ht="15">
      <c r="A29" s="12" t="s">
        <v>86</v>
      </c>
      <c r="B29" s="140">
        <v>10</v>
      </c>
      <c r="C29" s="147"/>
      <c r="D29" s="4"/>
      <c r="E29" s="143"/>
    </row>
    <row r="30" spans="1:5" ht="15">
      <c r="A30" s="433" t="s">
        <v>87</v>
      </c>
      <c r="B30" s="430"/>
      <c r="C30" s="144"/>
      <c r="D30" s="4"/>
      <c r="E30" s="143"/>
    </row>
    <row r="31" spans="1:5" ht="15">
      <c r="A31" s="43"/>
      <c r="B31" s="43"/>
      <c r="C31" s="146"/>
      <c r="D31" s="141"/>
      <c r="E31" s="150"/>
    </row>
    <row r="32" spans="1:5" ht="24.75" customHeight="1">
      <c r="A32" s="42" t="s">
        <v>78</v>
      </c>
      <c r="B32" s="128" t="s">
        <v>3</v>
      </c>
      <c r="C32" s="134" t="s">
        <v>104</v>
      </c>
      <c r="D32" s="110" t="s">
        <v>108</v>
      </c>
      <c r="E32" s="135" t="s">
        <v>52</v>
      </c>
    </row>
    <row r="33" spans="1:5" ht="15">
      <c r="A33" s="12" t="s">
        <v>0</v>
      </c>
      <c r="B33" s="140">
        <v>40</v>
      </c>
      <c r="C33" s="144">
        <v>287</v>
      </c>
      <c r="D33" s="4" t="s">
        <v>160</v>
      </c>
      <c r="E33" s="143">
        <v>40</v>
      </c>
    </row>
    <row r="34" spans="1:5" ht="15">
      <c r="A34" s="12" t="s">
        <v>88</v>
      </c>
      <c r="B34" s="140">
        <v>30</v>
      </c>
      <c r="C34" s="147"/>
      <c r="D34" s="4"/>
      <c r="E34" s="143"/>
    </row>
    <row r="35" spans="1:5" ht="15">
      <c r="A35" s="12" t="s">
        <v>89</v>
      </c>
      <c r="B35" s="140">
        <v>25</v>
      </c>
      <c r="C35" s="147"/>
      <c r="D35" s="4"/>
      <c r="E35" s="143"/>
    </row>
    <row r="36" spans="1:5" ht="15">
      <c r="A36" s="12" t="s">
        <v>90</v>
      </c>
      <c r="B36" s="140">
        <v>20</v>
      </c>
      <c r="C36" s="147"/>
      <c r="D36" s="4"/>
      <c r="E36" s="143"/>
    </row>
    <row r="37" spans="1:5" ht="15">
      <c r="A37" s="12" t="s">
        <v>91</v>
      </c>
      <c r="B37" s="140">
        <v>10</v>
      </c>
      <c r="C37" s="147"/>
      <c r="D37" s="4"/>
      <c r="E37" s="143"/>
    </row>
    <row r="38" spans="1:5" ht="15">
      <c r="A38" s="12" t="s">
        <v>92</v>
      </c>
      <c r="B38" s="140">
        <v>5</v>
      </c>
      <c r="C38" s="147"/>
      <c r="D38" s="4"/>
      <c r="E38" s="143"/>
    </row>
    <row r="39" spans="1:5" ht="15">
      <c r="A39" s="433" t="s">
        <v>93</v>
      </c>
      <c r="B39" s="430"/>
      <c r="C39" s="144"/>
      <c r="D39" s="4"/>
      <c r="E39" s="143"/>
    </row>
    <row r="40" spans="1:5" ht="15">
      <c r="A40" s="43"/>
      <c r="B40" s="43"/>
      <c r="C40" s="146"/>
      <c r="D40" s="141"/>
      <c r="E40" s="150"/>
    </row>
    <row r="41" spans="1:5" ht="15">
      <c r="A41" s="12" t="s">
        <v>84</v>
      </c>
      <c r="B41" s="140">
        <v>30</v>
      </c>
      <c r="C41" s="144">
        <v>287</v>
      </c>
      <c r="D41" s="4" t="s">
        <v>161</v>
      </c>
      <c r="E41" s="143">
        <v>30</v>
      </c>
    </row>
    <row r="42" spans="1:5" ht="15">
      <c r="A42" s="12" t="s">
        <v>85</v>
      </c>
      <c r="B42" s="140">
        <v>20</v>
      </c>
      <c r="C42" s="147"/>
      <c r="D42" s="4"/>
      <c r="E42" s="143"/>
    </row>
    <row r="43" spans="1:5" ht="15">
      <c r="A43" s="12" t="s">
        <v>86</v>
      </c>
      <c r="B43" s="140">
        <v>10</v>
      </c>
      <c r="C43" s="147"/>
      <c r="D43" s="4"/>
      <c r="E43" s="143"/>
    </row>
    <row r="44" spans="1:5" ht="15">
      <c r="A44" s="433" t="s">
        <v>87</v>
      </c>
      <c r="B44" s="430"/>
      <c r="C44" s="144"/>
      <c r="D44" s="4"/>
      <c r="E44" s="143"/>
    </row>
    <row r="45" spans="1:5" ht="15">
      <c r="A45" s="43"/>
      <c r="B45" s="43"/>
      <c r="C45" s="146"/>
      <c r="D45" s="141"/>
      <c r="E45" s="150"/>
    </row>
    <row r="46" spans="1:5" ht="24.75" customHeight="1">
      <c r="A46" s="42" t="s">
        <v>79</v>
      </c>
      <c r="B46" s="128" t="s">
        <v>3</v>
      </c>
      <c r="C46" s="134" t="s">
        <v>104</v>
      </c>
      <c r="D46" s="110" t="s">
        <v>108</v>
      </c>
      <c r="E46" s="135" t="s">
        <v>52</v>
      </c>
    </row>
    <row r="47" spans="1:5" ht="15">
      <c r="A47" s="12" t="s">
        <v>0</v>
      </c>
      <c r="B47" s="140">
        <v>40</v>
      </c>
      <c r="C47" s="144"/>
      <c r="D47" s="4"/>
      <c r="E47" s="143"/>
    </row>
    <row r="48" spans="1:5" ht="15">
      <c r="A48" s="12" t="s">
        <v>17</v>
      </c>
      <c r="B48" s="140">
        <v>30</v>
      </c>
      <c r="C48" s="147"/>
      <c r="D48" s="4"/>
      <c r="E48" s="143"/>
    </row>
    <row r="49" spans="1:5" ht="15">
      <c r="A49" s="12" t="s">
        <v>20</v>
      </c>
      <c r="B49" s="140">
        <v>20</v>
      </c>
      <c r="C49" s="147"/>
      <c r="D49" s="4"/>
      <c r="E49" s="143"/>
    </row>
    <row r="50" spans="1:5" ht="15">
      <c r="A50" s="12" t="s">
        <v>21</v>
      </c>
      <c r="B50" s="140">
        <v>10</v>
      </c>
      <c r="C50" s="147">
        <v>287</v>
      </c>
      <c r="D50" s="4" t="s">
        <v>372</v>
      </c>
      <c r="E50" s="143">
        <v>10</v>
      </c>
    </row>
    <row r="51" spans="1:5" ht="15">
      <c r="A51" s="433" t="s">
        <v>83</v>
      </c>
      <c r="B51" s="430"/>
      <c r="C51" s="144"/>
      <c r="D51" s="4"/>
      <c r="E51" s="143"/>
    </row>
    <row r="52" spans="1:5" ht="15">
      <c r="A52" s="43"/>
      <c r="B52" s="43"/>
      <c r="C52" s="146"/>
      <c r="D52" s="141"/>
      <c r="E52" s="150"/>
    </row>
    <row r="53" spans="1:5" ht="15">
      <c r="A53" s="43"/>
      <c r="B53" s="43"/>
      <c r="C53" s="146"/>
      <c r="D53" s="141"/>
      <c r="E53" s="150"/>
    </row>
    <row r="54" spans="1:5" ht="24.75" customHeight="1">
      <c r="A54" s="42" t="s">
        <v>80</v>
      </c>
      <c r="B54" s="128" t="s">
        <v>3</v>
      </c>
      <c r="C54" s="134" t="s">
        <v>104</v>
      </c>
      <c r="D54" s="110" t="s">
        <v>108</v>
      </c>
      <c r="E54" s="135" t="s">
        <v>52</v>
      </c>
    </row>
    <row r="55" spans="1:5" ht="15">
      <c r="A55" s="12" t="s">
        <v>0</v>
      </c>
      <c r="B55" s="140">
        <v>40</v>
      </c>
      <c r="C55" s="144">
        <v>287</v>
      </c>
      <c r="D55" s="4" t="s">
        <v>160</v>
      </c>
      <c r="E55" s="143">
        <v>40</v>
      </c>
    </row>
    <row r="56" spans="1:5" ht="15">
      <c r="A56" s="12" t="s">
        <v>17</v>
      </c>
      <c r="B56" s="140">
        <v>30</v>
      </c>
      <c r="C56" s="147"/>
      <c r="D56" s="4"/>
      <c r="E56" s="143"/>
    </row>
    <row r="57" spans="1:5" ht="15">
      <c r="A57" s="12" t="s">
        <v>20</v>
      </c>
      <c r="B57" s="140">
        <v>25</v>
      </c>
      <c r="C57" s="147"/>
      <c r="D57" s="4"/>
      <c r="E57" s="143"/>
    </row>
    <row r="58" spans="1:5" ht="15">
      <c r="A58" s="12" t="s">
        <v>21</v>
      </c>
      <c r="B58" s="140">
        <v>20</v>
      </c>
      <c r="C58" s="147"/>
      <c r="D58" s="4"/>
      <c r="E58" s="143"/>
    </row>
    <row r="59" spans="1:5" ht="15">
      <c r="A59" s="12" t="s">
        <v>81</v>
      </c>
      <c r="B59" s="140">
        <v>10</v>
      </c>
      <c r="C59" s="147"/>
      <c r="D59" s="4"/>
      <c r="E59" s="143"/>
    </row>
    <row r="60" spans="1:5" ht="15">
      <c r="A60" s="12" t="s">
        <v>82</v>
      </c>
      <c r="B60" s="140">
        <v>5</v>
      </c>
      <c r="C60" s="147"/>
      <c r="D60" s="4"/>
      <c r="E60" s="143"/>
    </row>
    <row r="61" spans="1:5" ht="15">
      <c r="A61" s="433" t="s">
        <v>83</v>
      </c>
      <c r="B61" s="430"/>
      <c r="C61" s="144"/>
      <c r="D61" s="4"/>
      <c r="E61" s="143"/>
    </row>
    <row r="62" spans="1:5" ht="15">
      <c r="A62" s="43"/>
      <c r="B62" s="43"/>
      <c r="C62" s="146"/>
      <c r="D62" s="141"/>
      <c r="E62" s="150"/>
    </row>
    <row r="63" spans="1:5" ht="15">
      <c r="A63" s="12" t="s">
        <v>84</v>
      </c>
      <c r="B63" s="140">
        <v>30</v>
      </c>
      <c r="C63" s="144">
        <v>287</v>
      </c>
      <c r="D63" s="4" t="s">
        <v>161</v>
      </c>
      <c r="E63" s="143">
        <v>30</v>
      </c>
    </row>
    <row r="64" spans="1:5" ht="15">
      <c r="A64" s="12" t="s">
        <v>85</v>
      </c>
      <c r="B64" s="140">
        <v>20</v>
      </c>
      <c r="C64" s="147"/>
      <c r="D64" s="4"/>
      <c r="E64" s="143"/>
    </row>
    <row r="65" spans="1:5" ht="15">
      <c r="A65" s="12" t="s">
        <v>86</v>
      </c>
      <c r="B65" s="140">
        <v>10</v>
      </c>
      <c r="C65" s="147"/>
      <c r="D65" s="4"/>
      <c r="E65" s="143"/>
    </row>
    <row r="66" spans="1:5" ht="15.75" thickBot="1">
      <c r="A66" s="433" t="s">
        <v>87</v>
      </c>
      <c r="B66" s="430"/>
      <c r="C66" s="148"/>
      <c r="D66" s="142"/>
      <c r="E66" s="151"/>
    </row>
    <row r="67" spans="1:2" ht="15">
      <c r="A67" s="43"/>
      <c r="B67" s="43"/>
    </row>
    <row r="68" spans="1:5" ht="24.75" customHeight="1">
      <c r="A68" s="112" t="s">
        <v>151</v>
      </c>
      <c r="B68" s="112">
        <f>B8+B16</f>
        <v>450</v>
      </c>
      <c r="C68" s="112"/>
      <c r="D68" s="112"/>
      <c r="E68" s="112">
        <f>E8+E16</f>
        <v>320</v>
      </c>
    </row>
  </sheetData>
  <sheetProtection/>
  <mergeCells count="16">
    <mergeCell ref="A66:B66"/>
    <mergeCell ref="A39:B39"/>
    <mergeCell ref="A44:B44"/>
    <mergeCell ref="A4:A5"/>
    <mergeCell ref="B4:B5"/>
    <mergeCell ref="A25:B25"/>
    <mergeCell ref="A30:B30"/>
    <mergeCell ref="A61:B61"/>
    <mergeCell ref="A3:E3"/>
    <mergeCell ref="A51:B51"/>
    <mergeCell ref="C4:E4"/>
    <mergeCell ref="A1:E1"/>
    <mergeCell ref="A2:E2"/>
    <mergeCell ref="C10:E10"/>
    <mergeCell ref="C6:C7"/>
    <mergeCell ref="A10:B10"/>
  </mergeCells>
  <printOptions/>
  <pageMargins left="0.7" right="0.7" top="0.75" bottom="0.75" header="0.3" footer="0.3"/>
  <pageSetup orientation="portrait" scale="42" r:id="rId1"/>
</worksheet>
</file>

<file path=xl/worksheets/sheet15.xml><?xml version="1.0" encoding="utf-8"?>
<worksheet xmlns="http://schemas.openxmlformats.org/spreadsheetml/2006/main" xmlns:r="http://schemas.openxmlformats.org/officeDocument/2006/relationships">
  <sheetPr>
    <tabColor theme="6" tint="0.39998000860214233"/>
  </sheetPr>
  <dimension ref="A2:I21"/>
  <sheetViews>
    <sheetView zoomScale="70" zoomScaleNormal="70" zoomScalePageLayoutView="0" workbookViewId="0" topLeftCell="A1">
      <selection activeCell="D7" sqref="D7"/>
    </sheetView>
  </sheetViews>
  <sheetFormatPr defaultColWidth="11.421875" defaultRowHeight="15"/>
  <cols>
    <col min="1" max="1" width="47.421875" style="0" customWidth="1"/>
    <col min="2" max="2" width="13.8515625" style="0" customWidth="1"/>
    <col min="3" max="3" width="76.8515625" style="0" customWidth="1"/>
    <col min="4" max="4" width="22.140625" style="0" customWidth="1"/>
  </cols>
  <sheetData>
    <row r="2" ht="15">
      <c r="A2" s="16"/>
    </row>
    <row r="3" spans="1:4" ht="28.5" customHeight="1">
      <c r="A3" s="454" t="s">
        <v>28</v>
      </c>
      <c r="B3" s="454"/>
      <c r="C3" s="454"/>
      <c r="D3" s="454"/>
    </row>
    <row r="4" spans="1:4" ht="28.5" customHeight="1">
      <c r="A4" s="454" t="s">
        <v>5</v>
      </c>
      <c r="B4" s="454"/>
      <c r="C4" s="454"/>
      <c r="D4" s="454"/>
    </row>
    <row r="5" spans="1:9" ht="35.25" customHeight="1">
      <c r="A5" s="6" t="s">
        <v>4</v>
      </c>
      <c r="B5" s="6" t="s">
        <v>3</v>
      </c>
      <c r="C5" s="6" t="s">
        <v>29</v>
      </c>
      <c r="D5" s="6" t="s">
        <v>2</v>
      </c>
      <c r="E5" s="17"/>
      <c r="F5" s="17"/>
      <c r="G5" s="17"/>
      <c r="H5" s="17"/>
      <c r="I5" s="17"/>
    </row>
    <row r="6" spans="1:4" ht="59.25" customHeight="1">
      <c r="A6" s="7" t="s">
        <v>30</v>
      </c>
      <c r="B6" s="18">
        <v>15</v>
      </c>
      <c r="C6" s="5" t="s">
        <v>31</v>
      </c>
      <c r="D6" s="4" t="s">
        <v>67</v>
      </c>
    </row>
    <row r="7" spans="1:4" ht="42" customHeight="1">
      <c r="A7" s="7" t="s">
        <v>32</v>
      </c>
      <c r="B7" s="18">
        <v>15</v>
      </c>
      <c r="C7" s="19" t="s">
        <v>33</v>
      </c>
      <c r="D7" s="34" t="s">
        <v>68</v>
      </c>
    </row>
    <row r="8" spans="1:4" ht="39" customHeight="1">
      <c r="A8" s="7" t="s">
        <v>34</v>
      </c>
      <c r="B8" s="18">
        <v>15</v>
      </c>
      <c r="C8" s="19" t="s">
        <v>33</v>
      </c>
      <c r="D8" s="35" t="s">
        <v>69</v>
      </c>
    </row>
    <row r="9" spans="1:4" ht="90">
      <c r="A9" s="7" t="s">
        <v>35</v>
      </c>
      <c r="B9" s="18">
        <v>15</v>
      </c>
      <c r="C9" s="19" t="s">
        <v>33</v>
      </c>
      <c r="D9" s="35" t="s">
        <v>70</v>
      </c>
    </row>
    <row r="10" spans="1:4" ht="38.25" customHeight="1">
      <c r="A10" s="8" t="s">
        <v>36</v>
      </c>
      <c r="B10" s="18">
        <v>15</v>
      </c>
      <c r="C10" s="19" t="s">
        <v>33</v>
      </c>
      <c r="D10" s="36" t="s">
        <v>71</v>
      </c>
    </row>
    <row r="11" spans="1:4" ht="135.75" customHeight="1">
      <c r="A11" s="7" t="s">
        <v>66</v>
      </c>
      <c r="B11" s="18">
        <v>25</v>
      </c>
      <c r="C11" s="5" t="s">
        <v>31</v>
      </c>
      <c r="D11" s="35" t="s">
        <v>72</v>
      </c>
    </row>
    <row r="12" spans="1:4" ht="58.5" customHeight="1">
      <c r="A12" s="20" t="s">
        <v>37</v>
      </c>
      <c r="B12" s="21">
        <v>50</v>
      </c>
      <c r="C12" s="5" t="s">
        <v>31</v>
      </c>
      <c r="D12" s="35" t="s">
        <v>73</v>
      </c>
    </row>
    <row r="13" spans="1:2" ht="15">
      <c r="A13" s="22" t="s">
        <v>27</v>
      </c>
      <c r="B13" s="9">
        <f>SUM(B6:B12)</f>
        <v>150</v>
      </c>
    </row>
    <row r="15" ht="15">
      <c r="A15" s="23" t="s">
        <v>38</v>
      </c>
    </row>
    <row r="16" spans="1:2" ht="15">
      <c r="A16" s="9" t="s">
        <v>39</v>
      </c>
      <c r="B16" s="9" t="s">
        <v>40</v>
      </c>
    </row>
    <row r="17" spans="1:2" ht="15">
      <c r="A17" s="4" t="s">
        <v>0</v>
      </c>
      <c r="B17" s="4">
        <v>150</v>
      </c>
    </row>
    <row r="18" spans="1:2" ht="15">
      <c r="A18" s="4" t="s">
        <v>41</v>
      </c>
      <c r="B18" s="4">
        <v>100</v>
      </c>
    </row>
    <row r="19" spans="1:2" ht="15">
      <c r="A19" s="4" t="s">
        <v>42</v>
      </c>
      <c r="B19" s="4">
        <v>50</v>
      </c>
    </row>
    <row r="20" spans="1:2" ht="15">
      <c r="A20" s="4" t="s">
        <v>43</v>
      </c>
      <c r="B20" s="4">
        <v>10</v>
      </c>
    </row>
    <row r="21" spans="1:2" ht="15">
      <c r="A21" s="4" t="s">
        <v>44</v>
      </c>
      <c r="B21" s="4" t="s">
        <v>45</v>
      </c>
    </row>
  </sheetData>
  <sheetProtection/>
  <mergeCells count="2">
    <mergeCell ref="A3:D3"/>
    <mergeCell ref="A4:D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6" tint="0.7999799847602844"/>
  </sheetPr>
  <dimension ref="A1:H7"/>
  <sheetViews>
    <sheetView zoomScale="80" zoomScaleNormal="80" zoomScalePageLayoutView="0" workbookViewId="0" topLeftCell="A1">
      <selection activeCell="A1" sqref="A1:H1"/>
    </sheetView>
  </sheetViews>
  <sheetFormatPr defaultColWidth="11.421875" defaultRowHeight="15"/>
  <cols>
    <col min="1" max="1" width="77.00390625" style="0" customWidth="1"/>
    <col min="2" max="2" width="6.8515625" style="0" bestFit="1" customWidth="1"/>
    <col min="3" max="3" width="8.8515625" style="0" customWidth="1"/>
    <col min="4" max="4" width="28.8515625" style="0" customWidth="1"/>
    <col min="5" max="5" width="7.8515625" style="0" customWidth="1"/>
    <col min="6" max="6" width="8.8515625" style="0" customWidth="1"/>
    <col min="7" max="7" width="28.8515625" style="0" customWidth="1"/>
    <col min="8" max="8" width="17.421875" style="0" customWidth="1"/>
  </cols>
  <sheetData>
    <row r="1" spans="1:8" ht="30" customHeight="1">
      <c r="A1" s="435" t="s">
        <v>364</v>
      </c>
      <c r="B1" s="436"/>
      <c r="C1" s="436"/>
      <c r="D1" s="436"/>
      <c r="E1" s="436"/>
      <c r="F1" s="436"/>
      <c r="G1" s="436"/>
      <c r="H1" s="436"/>
    </row>
    <row r="2" spans="1:8" ht="30" customHeight="1">
      <c r="A2" s="435" t="s">
        <v>47</v>
      </c>
      <c r="B2" s="436"/>
      <c r="C2" s="436"/>
      <c r="D2" s="436"/>
      <c r="E2" s="436"/>
      <c r="F2" s="436"/>
      <c r="G2" s="436"/>
      <c r="H2" s="436"/>
    </row>
    <row r="3" spans="1:8" s="116" customFormat="1" ht="30" customHeight="1" thickBot="1">
      <c r="A3" s="495"/>
      <c r="B3" s="496"/>
      <c r="C3" s="496"/>
      <c r="D3" s="496"/>
      <c r="E3" s="496"/>
      <c r="F3" s="496"/>
      <c r="G3" s="496"/>
      <c r="H3" s="496"/>
    </row>
    <row r="4" spans="1:8" ht="24.75" customHeight="1">
      <c r="A4" s="477" t="s">
        <v>4</v>
      </c>
      <c r="B4" s="494" t="s">
        <v>3</v>
      </c>
      <c r="C4" s="490" t="s">
        <v>261</v>
      </c>
      <c r="D4" s="443"/>
      <c r="E4" s="444"/>
      <c r="F4" s="490" t="s">
        <v>152</v>
      </c>
      <c r="G4" s="443"/>
      <c r="H4" s="444"/>
    </row>
    <row r="5" spans="1:8" ht="24.75" customHeight="1">
      <c r="A5" s="477"/>
      <c r="B5" s="494"/>
      <c r="C5" s="134" t="s">
        <v>104</v>
      </c>
      <c r="D5" s="110" t="s">
        <v>108</v>
      </c>
      <c r="E5" s="135" t="s">
        <v>52</v>
      </c>
      <c r="F5" s="134" t="s">
        <v>104</v>
      </c>
      <c r="G5" s="110" t="s">
        <v>108</v>
      </c>
      <c r="H5" s="135" t="s">
        <v>52</v>
      </c>
    </row>
    <row r="6" spans="1:8" ht="46.5" customHeight="1">
      <c r="A6" s="285" t="s">
        <v>365</v>
      </c>
      <c r="B6" s="121">
        <v>450</v>
      </c>
      <c r="C6" s="124">
        <v>369</v>
      </c>
      <c r="D6" s="84" t="s">
        <v>148</v>
      </c>
      <c r="E6" s="105">
        <v>0</v>
      </c>
      <c r="F6" s="124">
        <v>312</v>
      </c>
      <c r="G6" s="84" t="s">
        <v>366</v>
      </c>
      <c r="H6" s="125">
        <v>450</v>
      </c>
    </row>
    <row r="7" spans="1:8" s="88" customFormat="1" ht="21" customHeight="1" thickBot="1">
      <c r="A7" s="287" t="s">
        <v>27</v>
      </c>
      <c r="B7" s="288">
        <f>SUM(B6)</f>
        <v>450</v>
      </c>
      <c r="C7" s="130"/>
      <c r="D7" s="131"/>
      <c r="E7" s="288">
        <f>SUM(E6)</f>
        <v>0</v>
      </c>
      <c r="F7" s="130"/>
      <c r="G7" s="131"/>
      <c r="H7" s="288">
        <f>SUM(H6)</f>
        <v>450</v>
      </c>
    </row>
  </sheetData>
  <sheetProtection/>
  <mergeCells count="7">
    <mergeCell ref="C4:E4"/>
    <mergeCell ref="F4:H4"/>
    <mergeCell ref="A1:H1"/>
    <mergeCell ref="A2:H2"/>
    <mergeCell ref="A3:H3"/>
    <mergeCell ref="A4:A5"/>
    <mergeCell ref="B4:B5"/>
  </mergeCells>
  <printOptions/>
  <pageMargins left="0.7" right="0.7" top="0.75" bottom="0.75" header="0.3" footer="0.3"/>
  <pageSetup horizontalDpi="600" verticalDpi="600" orientation="portrait" scale="55" r:id="rId1"/>
</worksheet>
</file>

<file path=xl/worksheets/sheet17.xml><?xml version="1.0" encoding="utf-8"?>
<worksheet xmlns="http://schemas.openxmlformats.org/spreadsheetml/2006/main" xmlns:r="http://schemas.openxmlformats.org/officeDocument/2006/relationships">
  <dimension ref="A2:V51"/>
  <sheetViews>
    <sheetView zoomScalePageLayoutView="0" workbookViewId="0" topLeftCell="A21">
      <selection activeCell="A34" sqref="A34:V34"/>
    </sheetView>
  </sheetViews>
  <sheetFormatPr defaultColWidth="11.421875" defaultRowHeight="15"/>
  <cols>
    <col min="1" max="1" width="20.421875" style="0" customWidth="1"/>
    <col min="2" max="2" width="14.57421875" style="0" bestFit="1" customWidth="1"/>
    <col min="3" max="3" width="14.140625" style="0" customWidth="1"/>
    <col min="4" max="4" width="8.140625" style="0" bestFit="1" customWidth="1"/>
    <col min="5" max="5" width="12.140625" style="0" bestFit="1" customWidth="1"/>
    <col min="6" max="6" width="11.140625" style="0" bestFit="1" customWidth="1"/>
    <col min="7" max="7" width="12.140625" style="0" bestFit="1" customWidth="1"/>
    <col min="8" max="8" width="11.421875" style="161" bestFit="1" customWidth="1"/>
    <col min="9" max="9" width="12.140625" style="0" bestFit="1" customWidth="1"/>
    <col min="10" max="10" width="12.421875" style="0" bestFit="1" customWidth="1"/>
    <col min="11" max="11" width="12.140625" style="0" bestFit="1" customWidth="1"/>
    <col min="12" max="12" width="11.140625" style="0" bestFit="1" customWidth="1"/>
    <col min="13" max="13" width="12.140625" style="0" bestFit="1" customWidth="1"/>
    <col min="14" max="14" width="11.8515625" style="0" bestFit="1" customWidth="1"/>
    <col min="15" max="15" width="12.421875" style="0" bestFit="1" customWidth="1"/>
    <col min="16" max="16" width="16.421875" style="0" bestFit="1" customWidth="1"/>
    <col min="17" max="17" width="12.421875" style="0" bestFit="1" customWidth="1"/>
    <col min="19" max="19" width="13.421875" style="0" bestFit="1" customWidth="1"/>
    <col min="21" max="22" width="12.140625" style="0" bestFit="1" customWidth="1"/>
  </cols>
  <sheetData>
    <row r="1" ht="15"/>
    <row r="2" spans="1:17" ht="23.25">
      <c r="A2" s="509" t="s">
        <v>174</v>
      </c>
      <c r="B2" s="509"/>
      <c r="C2" s="509"/>
      <c r="D2" s="509"/>
      <c r="E2" s="509"/>
      <c r="F2" s="509"/>
      <c r="G2" s="509"/>
      <c r="H2" s="509"/>
      <c r="I2" s="509"/>
      <c r="J2" s="509"/>
      <c r="K2" s="509"/>
      <c r="L2" s="509"/>
      <c r="M2" s="509"/>
      <c r="N2" s="509"/>
      <c r="O2" s="509"/>
      <c r="P2" s="509"/>
      <c r="Q2" s="509"/>
    </row>
    <row r="4" spans="1:17" ht="21">
      <c r="A4" s="348" t="s">
        <v>153</v>
      </c>
      <c r="B4" s="348"/>
      <c r="C4" s="348"/>
      <c r="D4" s="348"/>
      <c r="E4" s="348"/>
      <c r="F4" s="348"/>
      <c r="G4" s="348"/>
      <c r="H4" s="348"/>
      <c r="I4" s="348"/>
      <c r="J4" s="348"/>
      <c r="K4" s="348"/>
      <c r="L4" s="348"/>
      <c r="M4" s="348"/>
      <c r="N4" s="348"/>
      <c r="O4" s="348"/>
      <c r="P4" s="348"/>
      <c r="Q4" s="348"/>
    </row>
    <row r="5" spans="1:16" ht="15.75" thickBot="1">
      <c r="A5" s="141"/>
      <c r="B5" s="141"/>
      <c r="C5" s="141"/>
      <c r="D5" s="497" t="s">
        <v>271</v>
      </c>
      <c r="E5" s="497"/>
      <c r="F5" s="497"/>
      <c r="G5" s="497"/>
      <c r="H5" s="497"/>
      <c r="I5" s="497"/>
      <c r="J5" s="497"/>
      <c r="K5" s="497"/>
      <c r="L5" s="497"/>
      <c r="M5" s="497"/>
      <c r="N5" s="497"/>
      <c r="O5" s="497"/>
      <c r="P5" s="497"/>
    </row>
    <row r="6" spans="1:16" ht="15.75" thickBot="1">
      <c r="A6" s="316"/>
      <c r="B6" s="317"/>
      <c r="C6" s="317"/>
      <c r="D6" s="506" t="s">
        <v>384</v>
      </c>
      <c r="E6" s="507"/>
      <c r="F6" s="507"/>
      <c r="G6" s="508"/>
      <c r="H6" s="506" t="s">
        <v>385</v>
      </c>
      <c r="I6" s="507"/>
      <c r="J6" s="507"/>
      <c r="K6" s="508"/>
      <c r="L6" s="506" t="s">
        <v>387</v>
      </c>
      <c r="M6" s="507"/>
      <c r="N6" s="507"/>
      <c r="O6" s="508"/>
      <c r="P6" s="315" t="s">
        <v>395</v>
      </c>
    </row>
    <row r="7" spans="1:17" ht="24.75" customHeight="1">
      <c r="A7" s="101" t="s">
        <v>98</v>
      </c>
      <c r="B7" s="100" t="s">
        <v>99</v>
      </c>
      <c r="C7" s="301" t="s">
        <v>156</v>
      </c>
      <c r="D7" s="101" t="s">
        <v>100</v>
      </c>
      <c r="E7" s="100" t="s">
        <v>101</v>
      </c>
      <c r="F7" s="100" t="s">
        <v>102</v>
      </c>
      <c r="G7" s="102" t="s">
        <v>154</v>
      </c>
      <c r="H7" s="101" t="s">
        <v>100</v>
      </c>
      <c r="I7" s="100" t="s">
        <v>101</v>
      </c>
      <c r="J7" s="100" t="s">
        <v>102</v>
      </c>
      <c r="K7" s="102" t="s">
        <v>154</v>
      </c>
      <c r="L7" s="101" t="s">
        <v>100</v>
      </c>
      <c r="M7" s="100" t="s">
        <v>101</v>
      </c>
      <c r="N7" s="100" t="s">
        <v>102</v>
      </c>
      <c r="O7" s="102" t="s">
        <v>154</v>
      </c>
      <c r="P7" s="326" t="s">
        <v>388</v>
      </c>
      <c r="Q7" s="329" t="s">
        <v>52</v>
      </c>
    </row>
    <row r="8" spans="1:18" ht="30">
      <c r="A8" s="305" t="s">
        <v>380</v>
      </c>
      <c r="B8" s="300">
        <v>62773648855</v>
      </c>
      <c r="C8" s="312">
        <v>1096</v>
      </c>
      <c r="D8" s="308" t="s">
        <v>382</v>
      </c>
      <c r="E8" s="304">
        <v>75328379</v>
      </c>
      <c r="F8" s="304">
        <f>+E8*0.19</f>
        <v>14312392.01</v>
      </c>
      <c r="G8" s="306">
        <f>+E8+F8</f>
        <v>89640771.01</v>
      </c>
      <c r="H8" s="308" t="s">
        <v>382</v>
      </c>
      <c r="I8" s="304">
        <v>75328379</v>
      </c>
      <c r="J8" s="304">
        <f>+I8*0.19</f>
        <v>14312392.01</v>
      </c>
      <c r="K8" s="306">
        <f>+I8+J8</f>
        <v>89640771.01</v>
      </c>
      <c r="L8" s="308" t="s">
        <v>382</v>
      </c>
      <c r="M8" s="304">
        <v>75328379</v>
      </c>
      <c r="N8" s="304">
        <f>+M8*0.19</f>
        <v>14312392.01</v>
      </c>
      <c r="O8" s="306">
        <f>+M8+N8</f>
        <v>89640771.01</v>
      </c>
      <c r="P8" s="327">
        <f>G8+K8+O8</f>
        <v>268922313.03000003</v>
      </c>
      <c r="Q8" s="330">
        <v>500</v>
      </c>
      <c r="R8" s="314"/>
    </row>
    <row r="9" spans="1:17" ht="15">
      <c r="A9" s="305" t="s">
        <v>118</v>
      </c>
      <c r="B9" s="300">
        <v>461000000</v>
      </c>
      <c r="C9" s="312">
        <v>1096</v>
      </c>
      <c r="D9" s="309">
        <v>0.04</v>
      </c>
      <c r="E9" s="304">
        <v>18440000</v>
      </c>
      <c r="F9" s="304">
        <f>+E9*0.19</f>
        <v>3503600</v>
      </c>
      <c r="G9" s="306">
        <f>+E9+F9</f>
        <v>21943600</v>
      </c>
      <c r="H9" s="309">
        <v>0.04</v>
      </c>
      <c r="I9" s="304">
        <v>18440000</v>
      </c>
      <c r="J9" s="304">
        <f>+I9*0.19</f>
        <v>3503600</v>
      </c>
      <c r="K9" s="306">
        <f>+I9+J9</f>
        <v>21943600</v>
      </c>
      <c r="L9" s="309">
        <v>0.04</v>
      </c>
      <c r="M9" s="304">
        <v>18440000</v>
      </c>
      <c r="N9" s="304">
        <f>+M9*0.19</f>
        <v>3503600</v>
      </c>
      <c r="O9" s="306">
        <f>+M9+N9</f>
        <v>21943600</v>
      </c>
      <c r="P9" s="327">
        <f>G9+K9+O9</f>
        <v>65830800</v>
      </c>
      <c r="Q9" s="330">
        <v>500</v>
      </c>
    </row>
    <row r="10" spans="1:17" ht="30">
      <c r="A10" s="305" t="s">
        <v>381</v>
      </c>
      <c r="B10" s="300">
        <v>3300000000</v>
      </c>
      <c r="C10" s="312">
        <v>1096</v>
      </c>
      <c r="D10" s="310">
        <v>0.0007</v>
      </c>
      <c r="E10" s="304">
        <v>2310000</v>
      </c>
      <c r="F10" s="304">
        <f>+E10*0.19</f>
        <v>438900</v>
      </c>
      <c r="G10" s="306">
        <f>+E10+F10</f>
        <v>2748900</v>
      </c>
      <c r="H10" s="310">
        <v>0.0007</v>
      </c>
      <c r="I10" s="304">
        <v>2310000</v>
      </c>
      <c r="J10" s="304">
        <f>+I10*0.19</f>
        <v>438900</v>
      </c>
      <c r="K10" s="306">
        <f>+I10+J10</f>
        <v>2748900</v>
      </c>
      <c r="L10" s="310">
        <v>0.0007</v>
      </c>
      <c r="M10" s="304">
        <v>2310000</v>
      </c>
      <c r="N10" s="304">
        <f>+M10*0.19</f>
        <v>438900</v>
      </c>
      <c r="O10" s="306">
        <f>+M10+N10</f>
        <v>2748900</v>
      </c>
      <c r="P10" s="327">
        <f>G10+K10+O10</f>
        <v>8246700</v>
      </c>
      <c r="Q10" s="330">
        <v>500</v>
      </c>
    </row>
    <row r="11" spans="1:17" ht="15">
      <c r="A11" s="305" t="s">
        <v>117</v>
      </c>
      <c r="B11" s="300">
        <v>5621000000</v>
      </c>
      <c r="C11" s="312">
        <v>1096</v>
      </c>
      <c r="D11" s="305" t="s">
        <v>383</v>
      </c>
      <c r="E11" s="304">
        <v>11242000</v>
      </c>
      <c r="F11" s="304">
        <f>+E11*0.19</f>
        <v>2135980</v>
      </c>
      <c r="G11" s="306">
        <f>+E11+F11</f>
        <v>13377980</v>
      </c>
      <c r="H11" s="305" t="s">
        <v>386</v>
      </c>
      <c r="I11" s="304">
        <v>12928300</v>
      </c>
      <c r="J11" s="304">
        <f>+I11*0.19</f>
        <v>2456377</v>
      </c>
      <c r="K11" s="306">
        <f>+I11+J11</f>
        <v>15384677</v>
      </c>
      <c r="L11" s="305" t="s">
        <v>386</v>
      </c>
      <c r="M11" s="304">
        <v>12928300</v>
      </c>
      <c r="N11" s="304">
        <f>+M11*0.19</f>
        <v>2456377</v>
      </c>
      <c r="O11" s="306">
        <f>+M11+N11</f>
        <v>15384677</v>
      </c>
      <c r="P11" s="327">
        <f>G11+K11+O11</f>
        <v>44147334</v>
      </c>
      <c r="Q11" s="330">
        <v>500</v>
      </c>
    </row>
    <row r="12" spans="1:17" ht="15">
      <c r="A12" s="305" t="s">
        <v>116</v>
      </c>
      <c r="B12" s="300">
        <v>232260</v>
      </c>
      <c r="C12" s="312">
        <v>1096</v>
      </c>
      <c r="D12" s="311">
        <v>0.023</v>
      </c>
      <c r="E12" s="304">
        <v>5341980</v>
      </c>
      <c r="F12" s="304">
        <f>+E12*0.19</f>
        <v>1014976.2000000001</v>
      </c>
      <c r="G12" s="306">
        <f>+E12+F12</f>
        <v>6356956.2</v>
      </c>
      <c r="H12" s="311">
        <v>0.023</v>
      </c>
      <c r="I12" s="304">
        <v>5341980</v>
      </c>
      <c r="J12" s="304">
        <f>+I12*0.19</f>
        <v>1014976.2000000001</v>
      </c>
      <c r="K12" s="306">
        <f>+I12+J12</f>
        <v>6356956.2</v>
      </c>
      <c r="L12" s="311">
        <v>0.023</v>
      </c>
      <c r="M12" s="304">
        <v>5341980</v>
      </c>
      <c r="N12" s="304">
        <f>+M12*0.19</f>
        <v>1014976.2000000001</v>
      </c>
      <c r="O12" s="306">
        <f>+M12+N12</f>
        <v>6356956.2</v>
      </c>
      <c r="P12" s="327">
        <f>G12+K12+O12</f>
        <v>19070868.6</v>
      </c>
      <c r="Q12" s="330">
        <v>500</v>
      </c>
    </row>
    <row r="13" spans="1:17" ht="15.75" thickBot="1">
      <c r="A13" s="307"/>
      <c r="B13" s="142"/>
      <c r="C13" s="313"/>
      <c r="D13" s="169" t="s">
        <v>27</v>
      </c>
      <c r="E13" s="302">
        <f>SUM(E8:E12)</f>
        <v>112662359</v>
      </c>
      <c r="F13" s="302">
        <f>SUM(F8:F12)</f>
        <v>21405848.209999997</v>
      </c>
      <c r="G13" s="303">
        <f>SUM(G8:G12)</f>
        <v>134068207.21000001</v>
      </c>
      <c r="H13" s="169" t="s">
        <v>27</v>
      </c>
      <c r="I13" s="302">
        <f>SUM(I8:I12)</f>
        <v>114348659</v>
      </c>
      <c r="J13" s="302">
        <f>SUM(J8:J12)</f>
        <v>21726245.209999997</v>
      </c>
      <c r="K13" s="303">
        <f>SUM(K8:K12)</f>
        <v>136074904.21</v>
      </c>
      <c r="L13" s="169" t="s">
        <v>27</v>
      </c>
      <c r="M13" s="302">
        <f>SUM(M8:M12)</f>
        <v>114348659</v>
      </c>
      <c r="N13" s="302">
        <f>SUM(N8:N12)</f>
        <v>21726245.209999997</v>
      </c>
      <c r="O13" s="303">
        <f>SUM(O8:O12)</f>
        <v>136074904.21</v>
      </c>
      <c r="P13" s="328">
        <f>SUM(P8:P12)</f>
        <v>406218015.63000005</v>
      </c>
      <c r="Q13" s="331">
        <f>SUM(Q8:Q12)</f>
        <v>2500</v>
      </c>
    </row>
    <row r="15" spans="1:17" ht="21">
      <c r="A15" s="348" t="s">
        <v>155</v>
      </c>
      <c r="B15" s="348"/>
      <c r="C15" s="348"/>
      <c r="D15" s="348"/>
      <c r="E15" s="348"/>
      <c r="F15" s="348"/>
      <c r="G15" s="348"/>
      <c r="H15" s="348"/>
      <c r="I15" s="348"/>
      <c r="J15" s="348"/>
      <c r="K15" s="348"/>
      <c r="L15" s="348"/>
      <c r="M15" s="348"/>
      <c r="N15" s="348"/>
      <c r="O15" s="348"/>
      <c r="P15" s="348"/>
      <c r="Q15" s="348"/>
    </row>
    <row r="16" spans="1:16" ht="15.75" thickBot="1">
      <c r="A16" s="141"/>
      <c r="B16" s="141"/>
      <c r="C16" s="141"/>
      <c r="D16" s="497" t="s">
        <v>271</v>
      </c>
      <c r="E16" s="497"/>
      <c r="F16" s="497"/>
      <c r="G16" s="497"/>
      <c r="H16" s="497"/>
      <c r="I16" s="497"/>
      <c r="J16" s="497"/>
      <c r="K16" s="497"/>
      <c r="L16" s="497"/>
      <c r="M16" s="497"/>
      <c r="N16" s="497"/>
      <c r="O16" s="497"/>
      <c r="P16" s="497"/>
    </row>
    <row r="17" spans="1:16" ht="15.75" thickBot="1">
      <c r="A17" s="316"/>
      <c r="B17" s="317"/>
      <c r="C17" s="317"/>
      <c r="D17" s="501" t="s">
        <v>384</v>
      </c>
      <c r="E17" s="502"/>
      <c r="F17" s="502"/>
      <c r="G17" s="503"/>
      <c r="H17" s="501" t="s">
        <v>385</v>
      </c>
      <c r="I17" s="502"/>
      <c r="J17" s="502"/>
      <c r="K17" s="503"/>
      <c r="L17" s="501" t="s">
        <v>387</v>
      </c>
      <c r="M17" s="502"/>
      <c r="N17" s="502"/>
      <c r="O17" s="503"/>
      <c r="P17" s="324" t="s">
        <v>395</v>
      </c>
    </row>
    <row r="18" spans="1:17" ht="24.75" customHeight="1">
      <c r="A18" s="100" t="s">
        <v>98</v>
      </c>
      <c r="B18" s="100" t="s">
        <v>99</v>
      </c>
      <c r="C18" s="301" t="s">
        <v>156</v>
      </c>
      <c r="D18" s="318" t="s">
        <v>100</v>
      </c>
      <c r="E18" s="319" t="s">
        <v>101</v>
      </c>
      <c r="F18" s="319" t="s">
        <v>102</v>
      </c>
      <c r="G18" s="320" t="s">
        <v>154</v>
      </c>
      <c r="H18" s="318" t="s">
        <v>100</v>
      </c>
      <c r="I18" s="319" t="s">
        <v>101</v>
      </c>
      <c r="J18" s="319" t="s">
        <v>102</v>
      </c>
      <c r="K18" s="320" t="s">
        <v>154</v>
      </c>
      <c r="L18" s="318" t="s">
        <v>100</v>
      </c>
      <c r="M18" s="319" t="s">
        <v>101</v>
      </c>
      <c r="N18" s="319" t="s">
        <v>102</v>
      </c>
      <c r="O18" s="320" t="s">
        <v>154</v>
      </c>
      <c r="P18" s="326" t="s">
        <v>388</v>
      </c>
      <c r="Q18" s="329" t="s">
        <v>52</v>
      </c>
    </row>
    <row r="19" spans="1:17" ht="30">
      <c r="A19" s="258" t="s">
        <v>119</v>
      </c>
      <c r="B19" s="153">
        <v>4000000000</v>
      </c>
      <c r="C19" s="312">
        <v>1096</v>
      </c>
      <c r="D19" s="321" t="s">
        <v>231</v>
      </c>
      <c r="E19" s="153">
        <v>387900000</v>
      </c>
      <c r="F19" s="153">
        <f>E19*19%</f>
        <v>73701000</v>
      </c>
      <c r="G19" s="322">
        <f>SUM(E19:F19)</f>
        <v>461601000</v>
      </c>
      <c r="H19" s="321" t="s">
        <v>231</v>
      </c>
      <c r="I19" s="153">
        <v>387900000</v>
      </c>
      <c r="J19" s="153">
        <f>I19*19%</f>
        <v>73701000</v>
      </c>
      <c r="K19" s="322">
        <f>SUM(I19:J19)</f>
        <v>461601000</v>
      </c>
      <c r="L19" s="321" t="s">
        <v>231</v>
      </c>
      <c r="M19" s="153">
        <v>387900000</v>
      </c>
      <c r="N19" s="153">
        <f>M19*19%</f>
        <v>73701000</v>
      </c>
      <c r="O19" s="322">
        <f>SUM(M19:N19)</f>
        <v>461601000</v>
      </c>
      <c r="P19" s="327">
        <f>G19+K19+O19</f>
        <v>1384803000</v>
      </c>
      <c r="Q19" s="330">
        <v>500</v>
      </c>
    </row>
    <row r="20" spans="1:17" ht="15.75" thickBot="1">
      <c r="A20" s="4"/>
      <c r="B20" s="4"/>
      <c r="C20" s="140"/>
      <c r="D20" s="169" t="s">
        <v>27</v>
      </c>
      <c r="E20" s="170">
        <f>E19</f>
        <v>387900000</v>
      </c>
      <c r="F20" s="170">
        <f>F19</f>
        <v>73701000</v>
      </c>
      <c r="G20" s="323">
        <f>G19</f>
        <v>461601000</v>
      </c>
      <c r="H20" s="169" t="s">
        <v>27</v>
      </c>
      <c r="I20" s="170">
        <f>I19</f>
        <v>387900000</v>
      </c>
      <c r="J20" s="170">
        <f>J19</f>
        <v>73701000</v>
      </c>
      <c r="K20" s="323">
        <f>K19</f>
        <v>461601000</v>
      </c>
      <c r="L20" s="169" t="s">
        <v>27</v>
      </c>
      <c r="M20" s="170">
        <f>M19</f>
        <v>387900000</v>
      </c>
      <c r="N20" s="170">
        <f>N19</f>
        <v>73701000</v>
      </c>
      <c r="O20" s="323">
        <f>O19</f>
        <v>461601000</v>
      </c>
      <c r="P20" s="332">
        <f>SUM(P19)</f>
        <v>1384803000</v>
      </c>
      <c r="Q20" s="325">
        <f>Q19</f>
        <v>500</v>
      </c>
    </row>
    <row r="22" spans="1:8" ht="21">
      <c r="A22" s="348" t="s">
        <v>157</v>
      </c>
      <c r="B22" s="348"/>
      <c r="C22" s="348"/>
      <c r="D22" s="348"/>
      <c r="E22" s="348"/>
      <c r="F22" s="348"/>
      <c r="G22" s="348"/>
      <c r="H22" s="348"/>
    </row>
    <row r="23" spans="4:8" ht="15">
      <c r="D23" s="500"/>
      <c r="E23" s="500"/>
      <c r="F23" s="500"/>
      <c r="G23" s="500"/>
      <c r="H23" s="500"/>
    </row>
    <row r="24" spans="1:8" ht="15">
      <c r="A24" s="100" t="s">
        <v>98</v>
      </c>
      <c r="B24" s="100" t="s">
        <v>99</v>
      </c>
      <c r="C24" s="100" t="s">
        <v>156</v>
      </c>
      <c r="D24" s="100" t="s">
        <v>100</v>
      </c>
      <c r="E24" s="100" t="s">
        <v>101</v>
      </c>
      <c r="F24" s="100" t="s">
        <v>102</v>
      </c>
      <c r="G24" s="100" t="s">
        <v>154</v>
      </c>
      <c r="H24" s="158" t="s">
        <v>52</v>
      </c>
    </row>
    <row r="25" spans="1:8" ht="30">
      <c r="A25" s="82" t="s">
        <v>120</v>
      </c>
      <c r="B25" s="153">
        <v>20000000000</v>
      </c>
      <c r="C25" s="153"/>
      <c r="D25" s="154"/>
      <c r="E25" s="153"/>
      <c r="F25" s="153"/>
      <c r="G25" s="153"/>
      <c r="H25" s="159"/>
    </row>
    <row r="26" spans="4:8" ht="15">
      <c r="D26" s="155" t="s">
        <v>27</v>
      </c>
      <c r="E26" s="156">
        <f>E25</f>
        <v>0</v>
      </c>
      <c r="F26" s="156">
        <f>F25</f>
        <v>0</v>
      </c>
      <c r="G26" s="156">
        <f>G25</f>
        <v>0</v>
      </c>
      <c r="H26" s="160">
        <f>H25</f>
        <v>0</v>
      </c>
    </row>
    <row r="28" spans="1:8" ht="21">
      <c r="A28" s="348" t="s">
        <v>158</v>
      </c>
      <c r="B28" s="348"/>
      <c r="C28" s="348"/>
      <c r="D28" s="348"/>
      <c r="E28" s="348"/>
      <c r="F28" s="348"/>
      <c r="G28" s="348"/>
      <c r="H28" s="348"/>
    </row>
    <row r="29" spans="4:8" ht="15">
      <c r="D29" s="500"/>
      <c r="E29" s="500"/>
      <c r="F29" s="500"/>
      <c r="G29" s="500"/>
      <c r="H29" s="500"/>
    </row>
    <row r="30" spans="1:8" ht="15">
      <c r="A30" s="100" t="s">
        <v>98</v>
      </c>
      <c r="B30" s="100" t="s">
        <v>99</v>
      </c>
      <c r="C30" s="100" t="s">
        <v>156</v>
      </c>
      <c r="D30" s="100" t="s">
        <v>100</v>
      </c>
      <c r="E30" s="100" t="s">
        <v>101</v>
      </c>
      <c r="F30" s="100" t="s">
        <v>102</v>
      </c>
      <c r="G30" s="100" t="s">
        <v>154</v>
      </c>
      <c r="H30" s="158" t="s">
        <v>52</v>
      </c>
    </row>
    <row r="31" spans="1:8" ht="15">
      <c r="A31" s="258" t="s">
        <v>389</v>
      </c>
      <c r="B31" s="153">
        <v>5000000000</v>
      </c>
      <c r="C31" s="153"/>
      <c r="D31" s="154"/>
      <c r="E31" s="153"/>
      <c r="F31" s="153"/>
      <c r="G31" s="153"/>
      <c r="H31" s="159"/>
    </row>
    <row r="32" spans="4:8" ht="15">
      <c r="D32" s="155" t="s">
        <v>27</v>
      </c>
      <c r="E32" s="156">
        <f>E31</f>
        <v>0</v>
      </c>
      <c r="F32" s="156">
        <f>F31</f>
        <v>0</v>
      </c>
      <c r="G32" s="156">
        <f>G31</f>
        <v>0</v>
      </c>
      <c r="H32" s="160">
        <f>H31</f>
        <v>0</v>
      </c>
    </row>
    <row r="34" spans="1:22" ht="21.75" thickBot="1">
      <c r="A34" s="348" t="s">
        <v>159</v>
      </c>
      <c r="B34" s="348"/>
      <c r="C34" s="348"/>
      <c r="D34" s="348"/>
      <c r="E34" s="348"/>
      <c r="F34" s="348"/>
      <c r="G34" s="348"/>
      <c r="H34" s="348"/>
      <c r="I34" s="348"/>
      <c r="J34" s="348"/>
      <c r="K34" s="348"/>
      <c r="L34" s="348"/>
      <c r="M34" s="348"/>
      <c r="N34" s="348"/>
      <c r="O34" s="348"/>
      <c r="P34" s="348"/>
      <c r="Q34" s="348"/>
      <c r="R34" s="348"/>
      <c r="S34" s="348"/>
      <c r="T34" s="348"/>
      <c r="U34" s="348"/>
      <c r="V34" s="348"/>
    </row>
    <row r="35" spans="4:22" ht="15.75" thickBot="1">
      <c r="D35" s="501" t="s">
        <v>196</v>
      </c>
      <c r="E35" s="502"/>
      <c r="F35" s="502"/>
      <c r="G35" s="502"/>
      <c r="H35" s="502"/>
      <c r="I35" s="503"/>
      <c r="J35" s="501" t="s">
        <v>393</v>
      </c>
      <c r="K35" s="502"/>
      <c r="L35" s="502"/>
      <c r="M35" s="502"/>
      <c r="N35" s="502"/>
      <c r="O35" s="503"/>
      <c r="P35" s="504" t="s">
        <v>373</v>
      </c>
      <c r="Q35" s="505"/>
      <c r="R35" s="505"/>
      <c r="S35" s="505"/>
      <c r="T35" s="505"/>
      <c r="U35" s="505"/>
      <c r="V35" s="498" t="s">
        <v>394</v>
      </c>
    </row>
    <row r="36" spans="1:22" ht="15">
      <c r="A36" s="157" t="s">
        <v>98</v>
      </c>
      <c r="B36" s="157" t="s">
        <v>99</v>
      </c>
      <c r="C36" s="162" t="s">
        <v>156</v>
      </c>
      <c r="D36" s="164" t="s">
        <v>100</v>
      </c>
      <c r="E36" s="165" t="s">
        <v>101</v>
      </c>
      <c r="F36" s="165" t="s">
        <v>102</v>
      </c>
      <c r="G36" s="165" t="s">
        <v>154</v>
      </c>
      <c r="H36" s="165" t="s">
        <v>398</v>
      </c>
      <c r="I36" s="178" t="s">
        <v>52</v>
      </c>
      <c r="J36" s="164" t="s">
        <v>100</v>
      </c>
      <c r="K36" s="165" t="s">
        <v>101</v>
      </c>
      <c r="L36" s="165" t="s">
        <v>102</v>
      </c>
      <c r="M36" s="165" t="s">
        <v>154</v>
      </c>
      <c r="N36" s="165" t="s">
        <v>398</v>
      </c>
      <c r="O36" s="166" t="s">
        <v>52</v>
      </c>
      <c r="P36" s="164" t="s">
        <v>100</v>
      </c>
      <c r="Q36" s="165" t="s">
        <v>101</v>
      </c>
      <c r="R36" s="165" t="s">
        <v>102</v>
      </c>
      <c r="S36" s="165" t="s">
        <v>154</v>
      </c>
      <c r="T36" s="334" t="s">
        <v>398</v>
      </c>
      <c r="U36" s="178" t="s">
        <v>52</v>
      </c>
      <c r="V36" s="499"/>
    </row>
    <row r="37" spans="1:22" ht="30">
      <c r="A37" s="66" t="s">
        <v>110</v>
      </c>
      <c r="B37" s="152">
        <v>75499335720</v>
      </c>
      <c r="C37" s="163">
        <v>365</v>
      </c>
      <c r="D37" s="167" t="s">
        <v>390</v>
      </c>
      <c r="E37" s="152">
        <v>452241021</v>
      </c>
      <c r="F37" s="152"/>
      <c r="G37" s="152">
        <f>E37+F37</f>
        <v>452241021</v>
      </c>
      <c r="H37" s="152">
        <f>G37-V37</f>
        <v>45047937</v>
      </c>
      <c r="I37" s="336">
        <f>MIN($H$37,$N$37,$T$37)*200/H37</f>
        <v>169.83240320194906</v>
      </c>
      <c r="J37" s="333" t="s">
        <v>392</v>
      </c>
      <c r="K37" s="152">
        <v>323892150</v>
      </c>
      <c r="L37" s="152"/>
      <c r="M37" s="152">
        <f>SUM(K37:L37)</f>
        <v>323892150</v>
      </c>
      <c r="N37" s="152">
        <f>(M37-V37)*-1</f>
        <v>83300934</v>
      </c>
      <c r="O37" s="172">
        <f>MIN($H$37,$N$37,$T$37)*200/N37</f>
        <v>91.84290058500424</v>
      </c>
      <c r="P37" s="167" t="s">
        <v>396</v>
      </c>
      <c r="Q37" s="152">
        <v>445446081</v>
      </c>
      <c r="R37" s="152"/>
      <c r="S37" s="152">
        <f>SUM(Q37:R37)</f>
        <v>445446081</v>
      </c>
      <c r="T37" s="173">
        <f>S37-V37</f>
        <v>38252997</v>
      </c>
      <c r="U37" s="336">
        <f>MIN($H$37,$N$37,$T$37)*200/T37</f>
        <v>200</v>
      </c>
      <c r="V37" s="338">
        <f>(G37+M37+S37)/3</f>
        <v>407193084</v>
      </c>
    </row>
    <row r="38" spans="1:22" ht="15">
      <c r="A38" s="66" t="s">
        <v>111</v>
      </c>
      <c r="B38" s="152">
        <v>13132154289</v>
      </c>
      <c r="C38" s="163">
        <v>365</v>
      </c>
      <c r="D38" s="167" t="s">
        <v>391</v>
      </c>
      <c r="E38" s="152">
        <v>23506556</v>
      </c>
      <c r="F38" s="152"/>
      <c r="G38" s="152">
        <f>E38+F38</f>
        <v>23506556</v>
      </c>
      <c r="H38" s="152">
        <f>(G38-V38)*-1</f>
        <v>11862713</v>
      </c>
      <c r="I38" s="336">
        <f>MIN($H$38,$N$38,$T$38)*200/H38</f>
        <v>153.5055260967706</v>
      </c>
      <c r="J38" s="333" t="s">
        <v>392</v>
      </c>
      <c r="K38" s="152">
        <v>56336942</v>
      </c>
      <c r="L38" s="152"/>
      <c r="M38" s="152">
        <f>K38+L38</f>
        <v>56336942</v>
      </c>
      <c r="N38" s="152">
        <f>(M38-V38)</f>
        <v>20967673</v>
      </c>
      <c r="O38" s="336">
        <f>MIN($H$38,$N$38,$T$38)*200/N38</f>
        <v>86.84759629740506</v>
      </c>
      <c r="P38" s="167" t="s">
        <v>397</v>
      </c>
      <c r="Q38" s="152">
        <v>26264309</v>
      </c>
      <c r="R38" s="152"/>
      <c r="S38" s="152">
        <f>Q38+R38</f>
        <v>26264309</v>
      </c>
      <c r="T38" s="173">
        <f>(S38-V38)*-1</f>
        <v>9104960</v>
      </c>
      <c r="U38" s="336">
        <f>MIN($H$38,$N$38,$T$38)*200/T38</f>
        <v>200</v>
      </c>
      <c r="V38" s="338">
        <f>(G38+M38+S38)/3</f>
        <v>35369269</v>
      </c>
    </row>
    <row r="39" spans="4:22" ht="15.75" thickBot="1">
      <c r="D39" s="169" t="s">
        <v>27</v>
      </c>
      <c r="E39" s="170">
        <f>SUM(E37:E38)</f>
        <v>475747577</v>
      </c>
      <c r="F39" s="170"/>
      <c r="G39" s="170">
        <f>SUM(G37:G38)</f>
        <v>475747577</v>
      </c>
      <c r="H39" s="170"/>
      <c r="I39" s="337">
        <f>SUM(I37:I38)</f>
        <v>323.3379292987197</v>
      </c>
      <c r="J39" s="169" t="s">
        <v>27</v>
      </c>
      <c r="K39" s="170">
        <f>SUM(K37:K38)</f>
        <v>380229092</v>
      </c>
      <c r="L39" s="170"/>
      <c r="M39" s="170">
        <f>SUM(M37:M38)</f>
        <v>380229092</v>
      </c>
      <c r="N39" s="170"/>
      <c r="O39" s="171">
        <f>SUM(O37:O38)</f>
        <v>178.69049688240932</v>
      </c>
      <c r="P39" s="169" t="s">
        <v>27</v>
      </c>
      <c r="Q39" s="170">
        <f>SUM(Q37:Q38)</f>
        <v>471710390</v>
      </c>
      <c r="R39" s="170"/>
      <c r="S39" s="170">
        <f>SUM(S37:S38)</f>
        <v>471710390</v>
      </c>
      <c r="T39" s="335"/>
      <c r="U39" s="337">
        <f>SUM(U37:U38)</f>
        <v>400</v>
      </c>
      <c r="V39" s="339">
        <f>SUM(V37:V38)</f>
        <v>442562353</v>
      </c>
    </row>
    <row r="41" spans="1:8" ht="21.75" thickBot="1">
      <c r="A41" s="348" t="s">
        <v>162</v>
      </c>
      <c r="B41" s="348"/>
      <c r="C41" s="348"/>
      <c r="D41" s="348"/>
      <c r="E41" s="348"/>
      <c r="F41" s="348"/>
      <c r="G41" s="348"/>
      <c r="H41" s="348"/>
    </row>
    <row r="42" spans="4:8" ht="15.75" thickBot="1">
      <c r="D42" s="501" t="s">
        <v>112</v>
      </c>
      <c r="E42" s="502"/>
      <c r="F42" s="502"/>
      <c r="G42" s="502"/>
      <c r="H42" s="503"/>
    </row>
    <row r="43" spans="1:8" ht="15">
      <c r="A43" s="157" t="s">
        <v>98</v>
      </c>
      <c r="B43" s="157" t="s">
        <v>99</v>
      </c>
      <c r="C43" s="162" t="s">
        <v>156</v>
      </c>
      <c r="D43" s="164" t="s">
        <v>100</v>
      </c>
      <c r="E43" s="165" t="s">
        <v>101</v>
      </c>
      <c r="F43" s="165" t="s">
        <v>102</v>
      </c>
      <c r="G43" s="165" t="s">
        <v>154</v>
      </c>
      <c r="H43" s="166" t="s">
        <v>52</v>
      </c>
    </row>
    <row r="44" spans="1:8" s="116" customFormat="1" ht="15">
      <c r="A44" s="66" t="s">
        <v>113</v>
      </c>
      <c r="B44" s="152">
        <v>20686471128</v>
      </c>
      <c r="C44" s="173">
        <v>365</v>
      </c>
      <c r="D44" s="174" t="s">
        <v>399</v>
      </c>
      <c r="E44" s="152">
        <v>31236571</v>
      </c>
      <c r="F44" s="152">
        <f>E44*19%</f>
        <v>5934948.49</v>
      </c>
      <c r="G44" s="152">
        <f>SUM(E44:F44)</f>
        <v>37171519.49</v>
      </c>
      <c r="H44" s="168">
        <v>500</v>
      </c>
    </row>
    <row r="45" spans="4:8" ht="15.75" thickBot="1">
      <c r="D45" s="175" t="s">
        <v>27</v>
      </c>
      <c r="E45" s="176">
        <f>E44</f>
        <v>31236571</v>
      </c>
      <c r="F45" s="176">
        <f>F44</f>
        <v>5934948.49</v>
      </c>
      <c r="G45" s="176">
        <f>G44</f>
        <v>37171519.49</v>
      </c>
      <c r="H45" s="177">
        <f>H44</f>
        <v>500</v>
      </c>
    </row>
    <row r="47" spans="1:16" ht="21.75" thickBot="1">
      <c r="A47" s="348" t="s">
        <v>400</v>
      </c>
      <c r="B47" s="348"/>
      <c r="C47" s="348"/>
      <c r="D47" s="348"/>
      <c r="E47" s="348"/>
      <c r="F47" s="348"/>
      <c r="G47" s="348"/>
      <c r="H47" s="348"/>
      <c r="I47" s="348"/>
      <c r="J47" s="348"/>
      <c r="K47" s="348"/>
      <c r="L47" s="348"/>
      <c r="M47" s="348"/>
      <c r="N47" s="348"/>
      <c r="O47" s="348"/>
      <c r="P47" s="348"/>
    </row>
    <row r="48" spans="4:16" ht="15.75" thickBot="1">
      <c r="D48" s="504" t="s">
        <v>261</v>
      </c>
      <c r="E48" s="505"/>
      <c r="F48" s="505"/>
      <c r="G48" s="505"/>
      <c r="H48" s="505"/>
      <c r="I48" s="510"/>
      <c r="J48" s="504" t="s">
        <v>152</v>
      </c>
      <c r="K48" s="505"/>
      <c r="L48" s="505"/>
      <c r="M48" s="505"/>
      <c r="N48" s="505"/>
      <c r="O48" s="510"/>
      <c r="P48" s="498" t="s">
        <v>394</v>
      </c>
    </row>
    <row r="49" spans="1:16" ht="15">
      <c r="A49" s="157" t="s">
        <v>98</v>
      </c>
      <c r="B49" s="157" t="s">
        <v>99</v>
      </c>
      <c r="C49" s="162" t="s">
        <v>156</v>
      </c>
      <c r="D49" s="164" t="s">
        <v>100</v>
      </c>
      <c r="E49" s="165" t="s">
        <v>101</v>
      </c>
      <c r="F49" s="165" t="s">
        <v>102</v>
      </c>
      <c r="G49" s="165" t="s">
        <v>154</v>
      </c>
      <c r="H49" s="334" t="s">
        <v>398</v>
      </c>
      <c r="I49" s="166" t="s">
        <v>52</v>
      </c>
      <c r="J49" s="164" t="s">
        <v>100</v>
      </c>
      <c r="K49" s="165" t="s">
        <v>101</v>
      </c>
      <c r="L49" s="165" t="s">
        <v>102</v>
      </c>
      <c r="M49" s="165" t="s">
        <v>154</v>
      </c>
      <c r="N49" s="334" t="s">
        <v>398</v>
      </c>
      <c r="O49" s="166" t="s">
        <v>52</v>
      </c>
      <c r="P49" s="499"/>
    </row>
    <row r="50" spans="1:16" s="116" customFormat="1" ht="30">
      <c r="A50" s="66" t="s">
        <v>137</v>
      </c>
      <c r="B50" s="152">
        <v>3226917620</v>
      </c>
      <c r="C50" s="173">
        <v>365</v>
      </c>
      <c r="D50" s="174" t="s">
        <v>401</v>
      </c>
      <c r="E50" s="152">
        <v>114048094</v>
      </c>
      <c r="F50" s="152">
        <v>0</v>
      </c>
      <c r="G50" s="152">
        <f>SUM(E50:F50)</f>
        <v>114048094</v>
      </c>
      <c r="H50" s="173">
        <f>G50-P50</f>
        <v>8085621</v>
      </c>
      <c r="I50" s="336">
        <f>MIN($H$50,$N$50)*500/H50</f>
        <v>500</v>
      </c>
      <c r="J50" s="333" t="s">
        <v>402</v>
      </c>
      <c r="K50" s="152">
        <v>97876852</v>
      </c>
      <c r="L50" s="152">
        <v>0</v>
      </c>
      <c r="M50" s="152">
        <f>K50+L50</f>
        <v>97876852</v>
      </c>
      <c r="N50" s="173">
        <f>(M50-P50)*-1</f>
        <v>8085621</v>
      </c>
      <c r="O50" s="336">
        <f>MIN($H$50,$N$50)*500/N50</f>
        <v>500</v>
      </c>
      <c r="P50" s="338">
        <f>(G50+M50)/2</f>
        <v>105962473</v>
      </c>
    </row>
    <row r="51" spans="4:16" ht="15.75" thickBot="1">
      <c r="D51" s="175" t="s">
        <v>27</v>
      </c>
      <c r="E51" s="176">
        <f>E50</f>
        <v>114048094</v>
      </c>
      <c r="F51" s="176">
        <f>F50</f>
        <v>0</v>
      </c>
      <c r="G51" s="176">
        <f>G50</f>
        <v>114048094</v>
      </c>
      <c r="H51" s="340"/>
      <c r="I51" s="177">
        <f>I50</f>
        <v>500</v>
      </c>
      <c r="J51" s="175" t="s">
        <v>27</v>
      </c>
      <c r="K51" s="176">
        <f>K50</f>
        <v>97876852</v>
      </c>
      <c r="L51" s="176">
        <f>L50</f>
        <v>0</v>
      </c>
      <c r="M51" s="176">
        <f>M50</f>
        <v>97876852</v>
      </c>
      <c r="N51" s="340"/>
      <c r="O51" s="177">
        <f>O50</f>
        <v>500</v>
      </c>
      <c r="P51" s="341">
        <f>P50</f>
        <v>105962473</v>
      </c>
    </row>
  </sheetData>
  <sheetProtection/>
  <mergeCells count="26">
    <mergeCell ref="A2:Q2"/>
    <mergeCell ref="A28:H28"/>
    <mergeCell ref="P48:P49"/>
    <mergeCell ref="D42:H42"/>
    <mergeCell ref="D48:I48"/>
    <mergeCell ref="J48:O48"/>
    <mergeCell ref="A22:H22"/>
    <mergeCell ref="D23:H23"/>
    <mergeCell ref="D16:P16"/>
    <mergeCell ref="D17:G17"/>
    <mergeCell ref="L17:O17"/>
    <mergeCell ref="A47:P47"/>
    <mergeCell ref="D6:G6"/>
    <mergeCell ref="H6:K6"/>
    <mergeCell ref="L6:O6"/>
    <mergeCell ref="A41:H41"/>
    <mergeCell ref="D5:P5"/>
    <mergeCell ref="A4:Q4"/>
    <mergeCell ref="V35:V36"/>
    <mergeCell ref="A15:Q15"/>
    <mergeCell ref="D29:H29"/>
    <mergeCell ref="D35:I35"/>
    <mergeCell ref="J35:O35"/>
    <mergeCell ref="P35:U35"/>
    <mergeCell ref="A34:V34"/>
    <mergeCell ref="H17:K1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6"/>
  <sheetViews>
    <sheetView zoomScalePageLayoutView="0" workbookViewId="0" topLeftCell="A95">
      <selection activeCell="C109" sqref="C109:C110"/>
    </sheetView>
  </sheetViews>
  <sheetFormatPr defaultColWidth="11.421875" defaultRowHeight="15"/>
  <cols>
    <col min="1" max="1" width="20.421875" style="62" customWidth="1"/>
    <col min="2" max="2" width="9.8515625" style="62" customWidth="1"/>
    <col min="3" max="3" width="31.140625" style="62" customWidth="1"/>
    <col min="4" max="4" width="17.140625" style="62" bestFit="1" customWidth="1"/>
    <col min="5" max="5" width="9.8515625" style="62" bestFit="1" customWidth="1"/>
    <col min="6" max="6" width="21.8515625" style="62" customWidth="1"/>
    <col min="7" max="7" width="23.421875" style="47" bestFit="1" customWidth="1"/>
    <col min="8" max="8" width="11.8515625" style="47" bestFit="1" customWidth="1"/>
    <col min="9" max="9" width="15.421875" style="67" bestFit="1" customWidth="1"/>
    <col min="10" max="10" width="16.8515625" style="62" customWidth="1"/>
    <col min="11" max="11" width="25.140625" style="0" customWidth="1"/>
  </cols>
  <sheetData>
    <row r="1" spans="1:11" ht="23.25">
      <c r="A1" s="414" t="s">
        <v>187</v>
      </c>
      <c r="B1" s="414"/>
      <c r="C1" s="414"/>
      <c r="D1" s="414"/>
      <c r="E1" s="414"/>
      <c r="F1" s="414"/>
      <c r="G1" s="414"/>
      <c r="H1" s="414"/>
      <c r="I1" s="414"/>
      <c r="J1" s="414"/>
      <c r="K1" s="414"/>
    </row>
    <row r="2" spans="1:10" ht="15">
      <c r="A2" s="83"/>
      <c r="B2" s="83"/>
      <c r="C2" s="83"/>
      <c r="D2" s="83"/>
      <c r="E2" s="83"/>
      <c r="F2" s="83"/>
      <c r="J2" s="83"/>
    </row>
    <row r="3" spans="1:11" ht="21">
      <c r="A3" s="412" t="s">
        <v>122</v>
      </c>
      <c r="B3" s="412"/>
      <c r="C3" s="412"/>
      <c r="D3" s="412"/>
      <c r="E3" s="412"/>
      <c r="F3" s="412"/>
      <c r="G3" s="412"/>
      <c r="H3" s="412"/>
      <c r="I3" s="412"/>
      <c r="J3" s="412"/>
      <c r="K3" s="412"/>
    </row>
    <row r="4" spans="1:11" ht="42.75" customHeight="1">
      <c r="A4" s="413" t="s">
        <v>188</v>
      </c>
      <c r="B4" s="413"/>
      <c r="C4" s="413"/>
      <c r="D4" s="413"/>
      <c r="E4" s="413"/>
      <c r="F4" s="413"/>
      <c r="G4" s="413"/>
      <c r="H4" s="413"/>
      <c r="I4" s="413"/>
      <c r="J4" s="413"/>
      <c r="K4" s="413"/>
    </row>
    <row r="6" spans="1:11" ht="45">
      <c r="A6" s="89" t="s">
        <v>103</v>
      </c>
      <c r="B6" s="89" t="s">
        <v>104</v>
      </c>
      <c r="C6" s="89" t="s">
        <v>123</v>
      </c>
      <c r="D6" s="89" t="s">
        <v>124</v>
      </c>
      <c r="E6" s="89" t="s">
        <v>125</v>
      </c>
      <c r="F6" s="89" t="s">
        <v>126</v>
      </c>
      <c r="G6" s="89" t="s">
        <v>98</v>
      </c>
      <c r="H6" s="89" t="s">
        <v>127</v>
      </c>
      <c r="I6" s="90" t="s">
        <v>128</v>
      </c>
      <c r="J6" s="89" t="s">
        <v>105</v>
      </c>
      <c r="K6" s="89" t="s">
        <v>129</v>
      </c>
    </row>
    <row r="7" spans="1:11" ht="15">
      <c r="A7" s="358" t="s">
        <v>229</v>
      </c>
      <c r="B7" s="366">
        <v>650</v>
      </c>
      <c r="C7" s="365" t="s">
        <v>230</v>
      </c>
      <c r="D7" s="195" t="s">
        <v>231</v>
      </c>
      <c r="E7" s="366" t="s">
        <v>130</v>
      </c>
      <c r="F7" s="195" t="s">
        <v>232</v>
      </c>
      <c r="G7" s="69" t="s">
        <v>186</v>
      </c>
      <c r="H7" s="70">
        <v>1</v>
      </c>
      <c r="I7" s="181">
        <v>15290224</v>
      </c>
      <c r="J7" s="366" t="s">
        <v>106</v>
      </c>
      <c r="K7" s="358" t="s">
        <v>132</v>
      </c>
    </row>
    <row r="8" spans="1:11" ht="15">
      <c r="A8" s="359"/>
      <c r="B8" s="366"/>
      <c r="C8" s="365"/>
      <c r="D8" s="195">
        <v>4000705</v>
      </c>
      <c r="E8" s="366"/>
      <c r="F8" s="195" t="s">
        <v>233</v>
      </c>
      <c r="G8" s="69" t="s">
        <v>118</v>
      </c>
      <c r="H8" s="70">
        <v>1</v>
      </c>
      <c r="I8" s="181">
        <v>20027397</v>
      </c>
      <c r="J8" s="366"/>
      <c r="K8" s="359"/>
    </row>
    <row r="9" spans="1:11" ht="15">
      <c r="A9" s="359"/>
      <c r="B9" s="366"/>
      <c r="C9" s="365"/>
      <c r="D9" s="195">
        <v>4000533</v>
      </c>
      <c r="E9" s="366"/>
      <c r="F9" s="195" t="s">
        <v>233</v>
      </c>
      <c r="G9" s="69" t="s">
        <v>117</v>
      </c>
      <c r="H9" s="70">
        <v>1</v>
      </c>
      <c r="I9" s="181">
        <v>8024658</v>
      </c>
      <c r="J9" s="366"/>
      <c r="K9" s="359"/>
    </row>
    <row r="10" spans="1:11" ht="15">
      <c r="A10" s="359"/>
      <c r="B10" s="366"/>
      <c r="C10" s="365"/>
      <c r="D10" s="195">
        <v>4000249</v>
      </c>
      <c r="E10" s="366"/>
      <c r="F10" s="195" t="s">
        <v>233</v>
      </c>
      <c r="G10" s="69" t="s">
        <v>234</v>
      </c>
      <c r="H10" s="70">
        <v>1</v>
      </c>
      <c r="I10" s="181">
        <v>88334957</v>
      </c>
      <c r="J10" s="366"/>
      <c r="K10" s="359"/>
    </row>
    <row r="11" spans="1:11" ht="15">
      <c r="A11" s="359"/>
      <c r="B11" s="366"/>
      <c r="C11" s="365"/>
      <c r="D11" s="195">
        <v>4001494</v>
      </c>
      <c r="E11" s="366"/>
      <c r="F11" s="195" t="s">
        <v>233</v>
      </c>
      <c r="G11" s="69" t="s">
        <v>235</v>
      </c>
      <c r="H11" s="70">
        <v>1</v>
      </c>
      <c r="I11" s="181">
        <v>6104110</v>
      </c>
      <c r="J11" s="366"/>
      <c r="K11" s="359"/>
    </row>
    <row r="12" spans="1:11" ht="15">
      <c r="A12" s="359"/>
      <c r="B12" s="366" t="s">
        <v>250</v>
      </c>
      <c r="C12" s="365" t="s">
        <v>236</v>
      </c>
      <c r="D12" s="195">
        <v>4070158</v>
      </c>
      <c r="E12" s="366" t="s">
        <v>130</v>
      </c>
      <c r="F12" s="195" t="s">
        <v>238</v>
      </c>
      <c r="G12" s="69" t="s">
        <v>116</v>
      </c>
      <c r="H12" s="70">
        <v>1</v>
      </c>
      <c r="I12" s="181">
        <v>2221178</v>
      </c>
      <c r="J12" s="366" t="s">
        <v>106</v>
      </c>
      <c r="K12" s="359"/>
    </row>
    <row r="13" spans="1:11" ht="15">
      <c r="A13" s="359"/>
      <c r="B13" s="366"/>
      <c r="C13" s="365"/>
      <c r="D13" s="195">
        <v>4086725</v>
      </c>
      <c r="E13" s="366"/>
      <c r="F13" s="195" t="s">
        <v>239</v>
      </c>
      <c r="G13" s="69" t="s">
        <v>116</v>
      </c>
      <c r="H13" s="70">
        <v>1</v>
      </c>
      <c r="I13" s="181">
        <v>1016000</v>
      </c>
      <c r="J13" s="366"/>
      <c r="K13" s="359"/>
    </row>
    <row r="14" spans="1:11" ht="15">
      <c r="A14" s="359"/>
      <c r="B14" s="366"/>
      <c r="C14" s="365"/>
      <c r="D14" s="195">
        <v>4000250</v>
      </c>
      <c r="E14" s="366"/>
      <c r="F14" s="195" t="s">
        <v>240</v>
      </c>
      <c r="G14" s="69" t="s">
        <v>118</v>
      </c>
      <c r="H14" s="70">
        <v>0.04</v>
      </c>
      <c r="I14" s="181">
        <f>1740000*H14</f>
        <v>69600</v>
      </c>
      <c r="J14" s="366"/>
      <c r="K14" s="359"/>
    </row>
    <row r="15" spans="1:11" ht="15">
      <c r="A15" s="359"/>
      <c r="B15" s="366"/>
      <c r="C15" s="365"/>
      <c r="D15" s="195">
        <v>4001077</v>
      </c>
      <c r="E15" s="366"/>
      <c r="F15" s="195" t="s">
        <v>241</v>
      </c>
      <c r="G15" s="69" t="s">
        <v>118</v>
      </c>
      <c r="H15" s="70">
        <v>0.04</v>
      </c>
      <c r="I15" s="181">
        <f>1160000*H15</f>
        <v>46400</v>
      </c>
      <c r="J15" s="366"/>
      <c r="K15" s="359"/>
    </row>
    <row r="16" spans="1:11" ht="15">
      <c r="A16" s="359"/>
      <c r="B16" s="366"/>
      <c r="C16" s="365"/>
      <c r="D16" s="195">
        <v>4000145</v>
      </c>
      <c r="E16" s="366"/>
      <c r="F16" s="349" t="s">
        <v>242</v>
      </c>
      <c r="G16" s="395" t="s">
        <v>117</v>
      </c>
      <c r="H16" s="398">
        <v>1</v>
      </c>
      <c r="I16" s="389">
        <v>91000000</v>
      </c>
      <c r="J16" s="366"/>
      <c r="K16" s="359"/>
    </row>
    <row r="17" spans="1:11" ht="15">
      <c r="A17" s="359"/>
      <c r="B17" s="366"/>
      <c r="C17" s="365"/>
      <c r="D17" s="195">
        <v>4000146</v>
      </c>
      <c r="E17" s="366"/>
      <c r="F17" s="354"/>
      <c r="G17" s="396"/>
      <c r="H17" s="399"/>
      <c r="I17" s="390"/>
      <c r="J17" s="366"/>
      <c r="K17" s="359"/>
    </row>
    <row r="18" spans="1:11" ht="15">
      <c r="A18" s="359"/>
      <c r="B18" s="366"/>
      <c r="C18" s="365"/>
      <c r="D18" s="195">
        <v>4000147</v>
      </c>
      <c r="E18" s="366"/>
      <c r="F18" s="350"/>
      <c r="G18" s="396"/>
      <c r="H18" s="399"/>
      <c r="I18" s="391"/>
      <c r="J18" s="366"/>
      <c r="K18" s="359"/>
    </row>
    <row r="19" spans="1:11" ht="15">
      <c r="A19" s="359"/>
      <c r="B19" s="366"/>
      <c r="C19" s="365"/>
      <c r="D19" s="195">
        <v>4000535</v>
      </c>
      <c r="E19" s="366"/>
      <c r="F19" s="392" t="s">
        <v>243</v>
      </c>
      <c r="G19" s="396"/>
      <c r="H19" s="399"/>
      <c r="I19" s="389">
        <v>302660000</v>
      </c>
      <c r="J19" s="366"/>
      <c r="K19" s="359"/>
    </row>
    <row r="20" spans="1:11" ht="15">
      <c r="A20" s="359"/>
      <c r="B20" s="366"/>
      <c r="C20" s="365"/>
      <c r="D20" s="195">
        <v>4000536</v>
      </c>
      <c r="E20" s="366"/>
      <c r="F20" s="393"/>
      <c r="G20" s="396"/>
      <c r="H20" s="399"/>
      <c r="I20" s="390"/>
      <c r="J20" s="366"/>
      <c r="K20" s="359"/>
    </row>
    <row r="21" spans="1:11" ht="15">
      <c r="A21" s="359"/>
      <c r="B21" s="366"/>
      <c r="C21" s="365"/>
      <c r="D21" s="195">
        <v>4000537</v>
      </c>
      <c r="E21" s="366"/>
      <c r="F21" s="394"/>
      <c r="G21" s="397"/>
      <c r="H21" s="400"/>
      <c r="I21" s="391"/>
      <c r="J21" s="366"/>
      <c r="K21" s="359"/>
    </row>
    <row r="22" spans="1:11" ht="15">
      <c r="A22" s="359"/>
      <c r="B22" s="366"/>
      <c r="C22" s="365"/>
      <c r="D22" s="195">
        <v>4000108</v>
      </c>
      <c r="E22" s="366"/>
      <c r="F22" s="221" t="s">
        <v>244</v>
      </c>
      <c r="G22" s="395" t="s">
        <v>234</v>
      </c>
      <c r="H22" s="70">
        <v>0.04</v>
      </c>
      <c r="I22" s="222">
        <f>236456687*H22</f>
        <v>9458267.48</v>
      </c>
      <c r="J22" s="366"/>
      <c r="K22" s="359"/>
    </row>
    <row r="23" spans="1:11" ht="15">
      <c r="A23" s="359"/>
      <c r="B23" s="366"/>
      <c r="C23" s="365"/>
      <c r="D23" s="195">
        <v>4000240</v>
      </c>
      <c r="E23" s="366"/>
      <c r="F23" s="221" t="s">
        <v>245</v>
      </c>
      <c r="G23" s="396"/>
      <c r="H23" s="70">
        <v>1</v>
      </c>
      <c r="I23" s="222">
        <f>74637682*H23</f>
        <v>74637682</v>
      </c>
      <c r="J23" s="366"/>
      <c r="K23" s="359"/>
    </row>
    <row r="24" spans="1:11" ht="15">
      <c r="A24" s="359"/>
      <c r="B24" s="366"/>
      <c r="C24" s="365"/>
      <c r="D24" s="195">
        <v>4000256</v>
      </c>
      <c r="E24" s="366"/>
      <c r="F24" s="221" t="s">
        <v>241</v>
      </c>
      <c r="G24" s="396"/>
      <c r="H24" s="70">
        <v>0.04</v>
      </c>
      <c r="I24" s="222">
        <f>73306709*H24</f>
        <v>2932268.36</v>
      </c>
      <c r="J24" s="366"/>
      <c r="K24" s="359"/>
    </row>
    <row r="25" spans="1:11" ht="15">
      <c r="A25" s="359"/>
      <c r="B25" s="366"/>
      <c r="C25" s="365"/>
      <c r="D25" s="195">
        <v>4000278</v>
      </c>
      <c r="E25" s="366"/>
      <c r="F25" s="221" t="s">
        <v>246</v>
      </c>
      <c r="G25" s="396"/>
      <c r="H25" s="70">
        <v>1</v>
      </c>
      <c r="I25" s="222">
        <f>40117374*H25</f>
        <v>40117374</v>
      </c>
      <c r="J25" s="366"/>
      <c r="K25" s="359"/>
    </row>
    <row r="26" spans="1:11" ht="15">
      <c r="A26" s="359"/>
      <c r="B26" s="366"/>
      <c r="C26" s="365"/>
      <c r="D26" s="195">
        <v>4000279</v>
      </c>
      <c r="E26" s="366"/>
      <c r="F26" s="221" t="s">
        <v>247</v>
      </c>
      <c r="G26" s="396"/>
      <c r="H26" s="70">
        <v>1</v>
      </c>
      <c r="I26" s="222">
        <f>46821921*H26</f>
        <v>46821921</v>
      </c>
      <c r="J26" s="366"/>
      <c r="K26" s="359"/>
    </row>
    <row r="27" spans="1:11" ht="15">
      <c r="A27" s="359"/>
      <c r="B27" s="366"/>
      <c r="C27" s="365"/>
      <c r="D27" s="195">
        <v>4000317</v>
      </c>
      <c r="E27" s="366"/>
      <c r="F27" s="221" t="s">
        <v>248</v>
      </c>
      <c r="G27" s="397"/>
      <c r="H27" s="70">
        <v>0.04</v>
      </c>
      <c r="I27" s="222">
        <f>89843269*H27</f>
        <v>3593730.7600000002</v>
      </c>
      <c r="J27" s="366"/>
      <c r="K27" s="359"/>
    </row>
    <row r="28" spans="1:11" ht="15">
      <c r="A28" s="359"/>
      <c r="B28" s="366"/>
      <c r="C28" s="365"/>
      <c r="D28" s="195">
        <v>4003184</v>
      </c>
      <c r="E28" s="366"/>
      <c r="F28" s="392" t="s">
        <v>249</v>
      </c>
      <c r="G28" s="395" t="s">
        <v>235</v>
      </c>
      <c r="H28" s="398">
        <v>0.04</v>
      </c>
      <c r="I28" s="401">
        <f>22231994*H28</f>
        <v>889279.76</v>
      </c>
      <c r="J28" s="366"/>
      <c r="K28" s="359"/>
    </row>
    <row r="29" spans="1:11" ht="15">
      <c r="A29" s="359"/>
      <c r="B29" s="366"/>
      <c r="C29" s="365"/>
      <c r="D29" s="195">
        <v>4003185</v>
      </c>
      <c r="E29" s="366"/>
      <c r="F29" s="393"/>
      <c r="G29" s="396"/>
      <c r="H29" s="399"/>
      <c r="I29" s="402"/>
      <c r="J29" s="366"/>
      <c r="K29" s="359"/>
    </row>
    <row r="30" spans="1:11" ht="15">
      <c r="A30" s="359"/>
      <c r="B30" s="366"/>
      <c r="C30" s="365"/>
      <c r="D30" s="195">
        <v>4000268</v>
      </c>
      <c r="E30" s="366"/>
      <c r="F30" s="393"/>
      <c r="G30" s="396"/>
      <c r="H30" s="399"/>
      <c r="I30" s="402"/>
      <c r="J30" s="366"/>
      <c r="K30" s="359"/>
    </row>
    <row r="31" spans="1:11" ht="15.75" thickBot="1">
      <c r="A31" s="378"/>
      <c r="B31" s="382"/>
      <c r="C31" s="383"/>
      <c r="D31" s="197">
        <v>4000269</v>
      </c>
      <c r="E31" s="382"/>
      <c r="F31" s="416"/>
      <c r="G31" s="417"/>
      <c r="H31" s="415"/>
      <c r="I31" s="403"/>
      <c r="J31" s="382"/>
      <c r="K31" s="378"/>
    </row>
    <row r="34" spans="1:11" ht="21">
      <c r="A34" s="412" t="s">
        <v>134</v>
      </c>
      <c r="B34" s="412"/>
      <c r="C34" s="412"/>
      <c r="D34" s="412"/>
      <c r="E34" s="412"/>
      <c r="F34" s="412"/>
      <c r="G34" s="412"/>
      <c r="H34" s="412"/>
      <c r="I34" s="412"/>
      <c r="J34" s="412"/>
      <c r="K34" s="412"/>
    </row>
    <row r="35" spans="1:11" ht="43.5" customHeight="1">
      <c r="A35" s="413" t="s">
        <v>189</v>
      </c>
      <c r="B35" s="413"/>
      <c r="C35" s="413"/>
      <c r="D35" s="413"/>
      <c r="E35" s="413"/>
      <c r="F35" s="413"/>
      <c r="G35" s="413"/>
      <c r="H35" s="413"/>
      <c r="I35" s="413"/>
      <c r="J35" s="413"/>
      <c r="K35" s="413"/>
    </row>
    <row r="36" spans="1:11" ht="45">
      <c r="A36" s="89" t="s">
        <v>103</v>
      </c>
      <c r="B36" s="89" t="s">
        <v>104</v>
      </c>
      <c r="C36" s="89" t="s">
        <v>123</v>
      </c>
      <c r="D36" s="89" t="s">
        <v>124</v>
      </c>
      <c r="E36" s="89" t="s">
        <v>125</v>
      </c>
      <c r="F36" s="89" t="s">
        <v>126</v>
      </c>
      <c r="G36" s="89" t="s">
        <v>98</v>
      </c>
      <c r="H36" s="89" t="s">
        <v>127</v>
      </c>
      <c r="I36" s="90" t="s">
        <v>128</v>
      </c>
      <c r="J36" s="89" t="s">
        <v>105</v>
      </c>
      <c r="K36" s="89" t="s">
        <v>129</v>
      </c>
    </row>
    <row r="37" spans="1:11" ht="30">
      <c r="A37" s="358" t="s">
        <v>251</v>
      </c>
      <c r="B37" s="63">
        <v>653</v>
      </c>
      <c r="C37" s="65" t="s">
        <v>252</v>
      </c>
      <c r="D37" s="63" t="s">
        <v>253</v>
      </c>
      <c r="E37" s="63" t="s">
        <v>133</v>
      </c>
      <c r="F37" s="63" t="s">
        <v>254</v>
      </c>
      <c r="G37" s="69" t="s">
        <v>119</v>
      </c>
      <c r="H37" s="70">
        <v>1</v>
      </c>
      <c r="I37" s="71">
        <v>1424304308</v>
      </c>
      <c r="J37" s="65" t="s">
        <v>106</v>
      </c>
      <c r="K37" s="365" t="s">
        <v>132</v>
      </c>
    </row>
    <row r="38" spans="1:11" ht="15">
      <c r="A38" s="359"/>
      <c r="B38" s="349" t="s">
        <v>260</v>
      </c>
      <c r="C38" s="358" t="s">
        <v>255</v>
      </c>
      <c r="D38" s="195">
        <v>17040</v>
      </c>
      <c r="E38" s="349" t="s">
        <v>133</v>
      </c>
      <c r="F38" s="195" t="s">
        <v>256</v>
      </c>
      <c r="G38" s="395" t="s">
        <v>119</v>
      </c>
      <c r="H38" s="398">
        <v>1</v>
      </c>
      <c r="I38" s="181">
        <v>3758400</v>
      </c>
      <c r="J38" s="358" t="s">
        <v>106</v>
      </c>
      <c r="K38" s="365"/>
    </row>
    <row r="39" spans="1:11" ht="15">
      <c r="A39" s="359"/>
      <c r="B39" s="354"/>
      <c r="C39" s="359"/>
      <c r="D39" s="195">
        <v>17089</v>
      </c>
      <c r="E39" s="354"/>
      <c r="F39" s="195" t="s">
        <v>257</v>
      </c>
      <c r="G39" s="396"/>
      <c r="H39" s="399"/>
      <c r="I39" s="181">
        <v>274884490</v>
      </c>
      <c r="J39" s="359"/>
      <c r="K39" s="365"/>
    </row>
    <row r="40" spans="1:11" ht="15">
      <c r="A40" s="359"/>
      <c r="B40" s="354"/>
      <c r="C40" s="359"/>
      <c r="D40" s="195">
        <v>20100</v>
      </c>
      <c r="E40" s="354"/>
      <c r="F40" s="195" t="s">
        <v>258</v>
      </c>
      <c r="G40" s="396"/>
      <c r="H40" s="399"/>
      <c r="I40" s="181">
        <v>275158853</v>
      </c>
      <c r="J40" s="359"/>
      <c r="K40" s="365"/>
    </row>
    <row r="41" spans="1:11" ht="15">
      <c r="A41" s="359"/>
      <c r="B41" s="354"/>
      <c r="C41" s="359"/>
      <c r="D41" s="195">
        <v>23472</v>
      </c>
      <c r="E41" s="354"/>
      <c r="F41" s="195" t="s">
        <v>140</v>
      </c>
      <c r="G41" s="396"/>
      <c r="H41" s="399"/>
      <c r="I41" s="181">
        <v>275433216</v>
      </c>
      <c r="J41" s="359"/>
      <c r="K41" s="365"/>
    </row>
    <row r="42" spans="1:11" ht="15">
      <c r="A42" s="360"/>
      <c r="B42" s="350"/>
      <c r="C42" s="360"/>
      <c r="D42" s="63">
        <v>23472</v>
      </c>
      <c r="E42" s="350"/>
      <c r="F42" s="63" t="s">
        <v>259</v>
      </c>
      <c r="G42" s="397"/>
      <c r="H42" s="400"/>
      <c r="I42" s="71">
        <v>164115000</v>
      </c>
      <c r="J42" s="360"/>
      <c r="K42" s="365"/>
    </row>
    <row r="45" spans="1:11" ht="21">
      <c r="A45" s="412" t="s">
        <v>135</v>
      </c>
      <c r="B45" s="412"/>
      <c r="C45" s="412"/>
      <c r="D45" s="412"/>
      <c r="E45" s="412"/>
      <c r="F45" s="412"/>
      <c r="G45" s="412"/>
      <c r="H45" s="412"/>
      <c r="I45" s="412"/>
      <c r="J45" s="412"/>
      <c r="K45" s="412"/>
    </row>
    <row r="46" spans="1:11" ht="43.5" customHeight="1">
      <c r="A46" s="413" t="s">
        <v>190</v>
      </c>
      <c r="B46" s="413"/>
      <c r="C46" s="413"/>
      <c r="D46" s="413"/>
      <c r="E46" s="413"/>
      <c r="F46" s="413"/>
      <c r="G46" s="413"/>
      <c r="H46" s="413"/>
      <c r="I46" s="413"/>
      <c r="J46" s="413"/>
      <c r="K46" s="413"/>
    </row>
    <row r="47" spans="1:11" ht="45">
      <c r="A47" s="89" t="s">
        <v>103</v>
      </c>
      <c r="B47" s="89" t="s">
        <v>104</v>
      </c>
      <c r="C47" s="89" t="s">
        <v>123</v>
      </c>
      <c r="D47" s="89" t="s">
        <v>124</v>
      </c>
      <c r="E47" s="89" t="s">
        <v>125</v>
      </c>
      <c r="F47" s="89" t="s">
        <v>126</v>
      </c>
      <c r="G47" s="89" t="s">
        <v>98</v>
      </c>
      <c r="H47" s="89" t="s">
        <v>127</v>
      </c>
      <c r="I47" s="90" t="s">
        <v>128</v>
      </c>
      <c r="J47" s="89" t="s">
        <v>105</v>
      </c>
      <c r="K47" s="89" t="s">
        <v>129</v>
      </c>
    </row>
    <row r="48" spans="1:11" ht="15">
      <c r="A48" s="201"/>
      <c r="B48" s="63"/>
      <c r="C48" s="65"/>
      <c r="D48" s="63"/>
      <c r="E48" s="63"/>
      <c r="F48" s="63"/>
      <c r="G48" s="31"/>
      <c r="H48" s="70"/>
      <c r="I48" s="71"/>
      <c r="J48" s="63"/>
      <c r="K48" s="198"/>
    </row>
    <row r="51" spans="1:11" ht="21">
      <c r="A51" s="412" t="s">
        <v>94</v>
      </c>
      <c r="B51" s="412"/>
      <c r="C51" s="412"/>
      <c r="D51" s="412"/>
      <c r="E51" s="412"/>
      <c r="F51" s="412"/>
      <c r="G51" s="412"/>
      <c r="H51" s="412"/>
      <c r="I51" s="412"/>
      <c r="J51" s="412"/>
      <c r="K51" s="412"/>
    </row>
    <row r="52" spans="1:11" ht="43.5" customHeight="1">
      <c r="A52" s="413" t="s">
        <v>191</v>
      </c>
      <c r="B52" s="413"/>
      <c r="C52" s="413"/>
      <c r="D52" s="413"/>
      <c r="E52" s="413"/>
      <c r="F52" s="413"/>
      <c r="G52" s="413"/>
      <c r="H52" s="413"/>
      <c r="I52" s="413"/>
      <c r="J52" s="413"/>
      <c r="K52" s="413"/>
    </row>
    <row r="53" spans="1:11" ht="45">
      <c r="A53" s="91" t="s">
        <v>103</v>
      </c>
      <c r="B53" s="91" t="s">
        <v>104</v>
      </c>
      <c r="C53" s="91" t="s">
        <v>123</v>
      </c>
      <c r="D53" s="91" t="s">
        <v>124</v>
      </c>
      <c r="E53" s="91" t="s">
        <v>125</v>
      </c>
      <c r="F53" s="91" t="s">
        <v>126</v>
      </c>
      <c r="G53" s="91" t="s">
        <v>98</v>
      </c>
      <c r="H53" s="91" t="s">
        <v>127</v>
      </c>
      <c r="I53" s="92" t="s">
        <v>128</v>
      </c>
      <c r="J53" s="91" t="s">
        <v>105</v>
      </c>
      <c r="K53" s="91" t="s">
        <v>129</v>
      </c>
    </row>
    <row r="54" spans="1:11" ht="15.75" thickBot="1">
      <c r="A54" s="203"/>
      <c r="B54" s="188"/>
      <c r="C54" s="189"/>
      <c r="D54" s="188"/>
      <c r="E54" s="188"/>
      <c r="F54" s="188"/>
      <c r="G54" s="189"/>
      <c r="H54" s="190"/>
      <c r="I54" s="191"/>
      <c r="J54" s="189"/>
      <c r="K54" s="202"/>
    </row>
    <row r="55" spans="1:11" ht="15">
      <c r="A55" s="73"/>
      <c r="B55" s="73"/>
      <c r="C55" s="74"/>
      <c r="D55" s="73"/>
      <c r="E55" s="73"/>
      <c r="F55" s="73"/>
      <c r="G55" s="74"/>
      <c r="H55" s="76"/>
      <c r="I55" s="75"/>
      <c r="J55" s="73"/>
      <c r="K55" s="73"/>
    </row>
    <row r="56" ht="15">
      <c r="H56" s="64"/>
    </row>
    <row r="57" spans="1:11" ht="21">
      <c r="A57" s="412" t="s">
        <v>95</v>
      </c>
      <c r="B57" s="412"/>
      <c r="C57" s="412"/>
      <c r="D57" s="412"/>
      <c r="E57" s="412"/>
      <c r="F57" s="412"/>
      <c r="G57" s="412"/>
      <c r="H57" s="412"/>
      <c r="I57" s="412"/>
      <c r="J57" s="412"/>
      <c r="K57" s="412"/>
    </row>
    <row r="58" spans="1:11" ht="43.5" customHeight="1">
      <c r="A58" s="413" t="s">
        <v>192</v>
      </c>
      <c r="B58" s="413"/>
      <c r="C58" s="413"/>
      <c r="D58" s="413"/>
      <c r="E58" s="413"/>
      <c r="F58" s="413"/>
      <c r="G58" s="413"/>
      <c r="H58" s="413"/>
      <c r="I58" s="413"/>
      <c r="J58" s="413"/>
      <c r="K58" s="413"/>
    </row>
    <row r="59" spans="1:11" ht="45.75" thickBot="1">
      <c r="A59" s="91" t="s">
        <v>103</v>
      </c>
      <c r="B59" s="91" t="s">
        <v>104</v>
      </c>
      <c r="C59" s="91" t="s">
        <v>123</v>
      </c>
      <c r="D59" s="91" t="s">
        <v>124</v>
      </c>
      <c r="E59" s="91" t="s">
        <v>125</v>
      </c>
      <c r="F59" s="91" t="s">
        <v>126</v>
      </c>
      <c r="G59" s="91" t="s">
        <v>98</v>
      </c>
      <c r="H59" s="91" t="s">
        <v>127</v>
      </c>
      <c r="I59" s="92" t="s">
        <v>128</v>
      </c>
      <c r="J59" s="91" t="s">
        <v>105</v>
      </c>
      <c r="K59" s="91" t="s">
        <v>129</v>
      </c>
    </row>
    <row r="60" spans="1:11" ht="15">
      <c r="A60" s="423" t="s">
        <v>196</v>
      </c>
      <c r="B60" s="406">
        <v>327</v>
      </c>
      <c r="C60" s="404" t="s">
        <v>197</v>
      </c>
      <c r="D60" s="406" t="s">
        <v>198</v>
      </c>
      <c r="E60" s="406" t="s">
        <v>133</v>
      </c>
      <c r="F60" s="199" t="s">
        <v>199</v>
      </c>
      <c r="G60" s="406" t="s">
        <v>138</v>
      </c>
      <c r="H60" s="385">
        <v>1</v>
      </c>
      <c r="I60" s="186">
        <v>16013021093</v>
      </c>
      <c r="J60" s="420" t="s">
        <v>106</v>
      </c>
      <c r="K60" s="386" t="s">
        <v>132</v>
      </c>
    </row>
    <row r="61" spans="1:11" ht="15">
      <c r="A61" s="424"/>
      <c r="B61" s="407"/>
      <c r="C61" s="405"/>
      <c r="D61" s="407"/>
      <c r="E61" s="407"/>
      <c r="F61" s="200" t="s">
        <v>200</v>
      </c>
      <c r="G61" s="407"/>
      <c r="H61" s="369"/>
      <c r="I61" s="187">
        <v>3686909330</v>
      </c>
      <c r="J61" s="410"/>
      <c r="K61" s="387"/>
    </row>
    <row r="62" spans="1:11" ht="15">
      <c r="A62" s="425"/>
      <c r="B62" s="408">
        <v>329</v>
      </c>
      <c r="C62" s="410" t="s">
        <v>197</v>
      </c>
      <c r="D62" s="411" t="s">
        <v>198</v>
      </c>
      <c r="E62" s="411" t="s">
        <v>133</v>
      </c>
      <c r="F62" s="223" t="s">
        <v>199</v>
      </c>
      <c r="G62" s="411" t="s">
        <v>138</v>
      </c>
      <c r="H62" s="368">
        <v>1</v>
      </c>
      <c r="I62" s="224">
        <v>9913405977</v>
      </c>
      <c r="J62" s="421" t="s">
        <v>106</v>
      </c>
      <c r="K62" s="387"/>
    </row>
    <row r="63" spans="1:11" ht="15.75" thickBot="1">
      <c r="A63" s="426"/>
      <c r="B63" s="409"/>
      <c r="C63" s="405"/>
      <c r="D63" s="407"/>
      <c r="E63" s="407"/>
      <c r="F63" s="200" t="s">
        <v>200</v>
      </c>
      <c r="G63" s="407"/>
      <c r="H63" s="369"/>
      <c r="I63" s="191">
        <v>4555967777</v>
      </c>
      <c r="J63" s="422"/>
      <c r="K63" s="388"/>
    </row>
    <row r="64" spans="1:11" ht="15">
      <c r="A64" s="370" t="s">
        <v>201</v>
      </c>
      <c r="B64" s="373">
        <v>284</v>
      </c>
      <c r="C64" s="374" t="s">
        <v>202</v>
      </c>
      <c r="D64" s="196">
        <v>4000001</v>
      </c>
      <c r="E64" s="196" t="s">
        <v>130</v>
      </c>
      <c r="F64" s="196" t="s">
        <v>203</v>
      </c>
      <c r="G64" s="204" t="s">
        <v>138</v>
      </c>
      <c r="H64" s="375">
        <v>1</v>
      </c>
      <c r="I64" s="77">
        <v>3549703446</v>
      </c>
      <c r="J64" s="373" t="s">
        <v>106</v>
      </c>
      <c r="K64" s="362" t="s">
        <v>132</v>
      </c>
    </row>
    <row r="65" spans="1:11" ht="15">
      <c r="A65" s="371"/>
      <c r="B65" s="366"/>
      <c r="C65" s="365"/>
      <c r="D65" s="195">
        <v>4000002</v>
      </c>
      <c r="E65" s="195" t="s">
        <v>130</v>
      </c>
      <c r="F65" s="195" t="s">
        <v>203</v>
      </c>
      <c r="G65" s="198" t="s">
        <v>204</v>
      </c>
      <c r="H65" s="367"/>
      <c r="I65" s="181">
        <v>14116361210</v>
      </c>
      <c r="J65" s="366"/>
      <c r="K65" s="363"/>
    </row>
    <row r="66" spans="1:11" ht="15">
      <c r="A66" s="371"/>
      <c r="B66" s="349">
        <v>285</v>
      </c>
      <c r="C66" s="358" t="s">
        <v>209</v>
      </c>
      <c r="D66" s="195">
        <v>4002477</v>
      </c>
      <c r="E66" s="366" t="s">
        <v>130</v>
      </c>
      <c r="F66" s="195" t="s">
        <v>205</v>
      </c>
      <c r="G66" s="365" t="s">
        <v>110</v>
      </c>
      <c r="H66" s="367">
        <v>1</v>
      </c>
      <c r="I66" s="181">
        <v>5052231201</v>
      </c>
      <c r="J66" s="366" t="s">
        <v>106</v>
      </c>
      <c r="K66" s="363"/>
    </row>
    <row r="67" spans="1:11" ht="15">
      <c r="A67" s="371"/>
      <c r="B67" s="354"/>
      <c r="C67" s="359"/>
      <c r="D67" s="195">
        <v>4002478</v>
      </c>
      <c r="E67" s="366"/>
      <c r="F67" s="195" t="s">
        <v>205</v>
      </c>
      <c r="G67" s="365"/>
      <c r="H67" s="367"/>
      <c r="I67" s="181">
        <v>642778872</v>
      </c>
      <c r="J67" s="366"/>
      <c r="K67" s="363"/>
    </row>
    <row r="68" spans="1:11" ht="15">
      <c r="A68" s="371"/>
      <c r="B68" s="354"/>
      <c r="C68" s="359"/>
      <c r="D68" s="195">
        <v>4002479</v>
      </c>
      <c r="E68" s="366"/>
      <c r="F68" s="195" t="s">
        <v>205</v>
      </c>
      <c r="G68" s="365"/>
      <c r="H68" s="367"/>
      <c r="I68" s="181">
        <v>1307813638</v>
      </c>
      <c r="J68" s="366"/>
      <c r="K68" s="363"/>
    </row>
    <row r="69" spans="1:11" ht="15">
      <c r="A69" s="371"/>
      <c r="B69" s="354"/>
      <c r="C69" s="359"/>
      <c r="D69" s="195">
        <v>4002480</v>
      </c>
      <c r="E69" s="366"/>
      <c r="F69" s="195" t="s">
        <v>205</v>
      </c>
      <c r="G69" s="365"/>
      <c r="H69" s="367"/>
      <c r="I69" s="181">
        <v>1016364913</v>
      </c>
      <c r="J69" s="366"/>
      <c r="K69" s="363"/>
    </row>
    <row r="70" spans="1:11" ht="15">
      <c r="A70" s="371"/>
      <c r="B70" s="354"/>
      <c r="C70" s="359"/>
      <c r="D70" s="195">
        <v>4002481</v>
      </c>
      <c r="E70" s="366"/>
      <c r="F70" s="195" t="s">
        <v>206</v>
      </c>
      <c r="G70" s="365"/>
      <c r="H70" s="367"/>
      <c r="I70" s="181">
        <v>4931218</v>
      </c>
      <c r="J70" s="366"/>
      <c r="K70" s="363"/>
    </row>
    <row r="71" spans="1:11" ht="15">
      <c r="A71" s="371"/>
      <c r="B71" s="354"/>
      <c r="C71" s="359"/>
      <c r="D71" s="195">
        <v>4002605</v>
      </c>
      <c r="E71" s="366"/>
      <c r="F71" s="195" t="s">
        <v>207</v>
      </c>
      <c r="G71" s="365"/>
      <c r="H71" s="367"/>
      <c r="I71" s="181">
        <v>245428657</v>
      </c>
      <c r="J71" s="366"/>
      <c r="K71" s="363"/>
    </row>
    <row r="72" spans="1:11" ht="15">
      <c r="A72" s="371"/>
      <c r="B72" s="354"/>
      <c r="C72" s="360"/>
      <c r="D72" s="195">
        <v>4002667</v>
      </c>
      <c r="E72" s="366"/>
      <c r="F72" s="195" t="s">
        <v>208</v>
      </c>
      <c r="G72" s="365"/>
      <c r="H72" s="367"/>
      <c r="I72" s="181">
        <v>1092213491</v>
      </c>
      <c r="J72" s="366"/>
      <c r="K72" s="363"/>
    </row>
    <row r="73" spans="1:11" ht="15">
      <c r="A73" s="371"/>
      <c r="B73" s="354"/>
      <c r="C73" s="359" t="s">
        <v>142</v>
      </c>
      <c r="D73" s="195">
        <v>4000226</v>
      </c>
      <c r="E73" s="354" t="s">
        <v>133</v>
      </c>
      <c r="F73" s="195" t="s">
        <v>143</v>
      </c>
      <c r="G73" s="358" t="s">
        <v>136</v>
      </c>
      <c r="H73" s="379">
        <v>1</v>
      </c>
      <c r="I73" s="181">
        <v>1507860420</v>
      </c>
      <c r="J73" s="349" t="s">
        <v>106</v>
      </c>
      <c r="K73" s="363"/>
    </row>
    <row r="74" spans="1:11" ht="15">
      <c r="A74" s="371"/>
      <c r="B74" s="354"/>
      <c r="C74" s="359"/>
      <c r="D74" s="195">
        <v>4000227</v>
      </c>
      <c r="E74" s="354"/>
      <c r="F74" s="195" t="s">
        <v>143</v>
      </c>
      <c r="G74" s="359"/>
      <c r="H74" s="380"/>
      <c r="I74" s="181">
        <v>283597750</v>
      </c>
      <c r="J74" s="354"/>
      <c r="K74" s="363"/>
    </row>
    <row r="75" spans="1:11" ht="15">
      <c r="A75" s="371"/>
      <c r="B75" s="354"/>
      <c r="C75" s="359"/>
      <c r="D75" s="195">
        <v>4002282</v>
      </c>
      <c r="E75" s="354"/>
      <c r="F75" s="195" t="s">
        <v>144</v>
      </c>
      <c r="G75" s="359"/>
      <c r="H75" s="380"/>
      <c r="I75" s="181">
        <v>120872000</v>
      </c>
      <c r="J75" s="354"/>
      <c r="K75" s="363"/>
    </row>
    <row r="76" spans="1:11" ht="15.75" thickBot="1">
      <c r="A76" s="372"/>
      <c r="B76" s="377"/>
      <c r="C76" s="378"/>
      <c r="D76" s="197">
        <v>4002309</v>
      </c>
      <c r="E76" s="377"/>
      <c r="F76" s="197" t="s">
        <v>144</v>
      </c>
      <c r="G76" s="378"/>
      <c r="H76" s="381"/>
      <c r="I76" s="78">
        <v>807603260</v>
      </c>
      <c r="J76" s="377"/>
      <c r="K76" s="364"/>
    </row>
    <row r="77" spans="1:11" ht="15">
      <c r="A77" s="370" t="s">
        <v>213</v>
      </c>
      <c r="B77" s="373" t="s">
        <v>214</v>
      </c>
      <c r="C77" s="374" t="s">
        <v>215</v>
      </c>
      <c r="D77" s="196">
        <v>83000085029</v>
      </c>
      <c r="E77" s="418" t="s">
        <v>133</v>
      </c>
      <c r="F77" s="196" t="s">
        <v>216</v>
      </c>
      <c r="G77" s="419" t="s">
        <v>136</v>
      </c>
      <c r="H77" s="375">
        <v>1</v>
      </c>
      <c r="I77" s="77">
        <v>900965269</v>
      </c>
      <c r="J77" s="373" t="s">
        <v>106</v>
      </c>
      <c r="K77" s="362" t="s">
        <v>132</v>
      </c>
    </row>
    <row r="78" spans="1:11" ht="15">
      <c r="A78" s="371"/>
      <c r="B78" s="350"/>
      <c r="C78" s="360"/>
      <c r="D78" s="209">
        <v>83000112481</v>
      </c>
      <c r="E78" s="354"/>
      <c r="F78" s="209" t="s">
        <v>217</v>
      </c>
      <c r="G78" s="359"/>
      <c r="H78" s="376"/>
      <c r="I78" s="220">
        <v>201732853726</v>
      </c>
      <c r="J78" s="350"/>
      <c r="K78" s="363"/>
    </row>
    <row r="79" spans="1:11" ht="15">
      <c r="A79" s="371"/>
      <c r="B79" s="350"/>
      <c r="C79" s="360"/>
      <c r="D79" s="209">
        <v>83000052109</v>
      </c>
      <c r="E79" s="354"/>
      <c r="F79" s="209" t="s">
        <v>218</v>
      </c>
      <c r="G79" s="359"/>
      <c r="H79" s="376"/>
      <c r="I79" s="220">
        <v>111225924</v>
      </c>
      <c r="J79" s="350"/>
      <c r="K79" s="363"/>
    </row>
    <row r="80" spans="1:11" ht="15">
      <c r="A80" s="371"/>
      <c r="B80" s="350"/>
      <c r="C80" s="360"/>
      <c r="D80" s="209">
        <v>83000077007</v>
      </c>
      <c r="E80" s="354"/>
      <c r="F80" s="209" t="s">
        <v>217</v>
      </c>
      <c r="G80" s="359"/>
      <c r="H80" s="376"/>
      <c r="I80" s="220">
        <v>69005242486</v>
      </c>
      <c r="J80" s="350"/>
      <c r="K80" s="363"/>
    </row>
    <row r="81" spans="1:11" ht="15">
      <c r="A81" s="371"/>
      <c r="B81" s="350"/>
      <c r="C81" s="360"/>
      <c r="D81" s="209">
        <v>83001003224</v>
      </c>
      <c r="E81" s="354"/>
      <c r="F81" s="209" t="s">
        <v>216</v>
      </c>
      <c r="G81" s="359"/>
      <c r="H81" s="376"/>
      <c r="I81" s="220">
        <v>465924319</v>
      </c>
      <c r="J81" s="350"/>
      <c r="K81" s="363"/>
    </row>
    <row r="82" spans="1:11" ht="15">
      <c r="A82" s="371"/>
      <c r="B82" s="350"/>
      <c r="C82" s="360"/>
      <c r="D82" s="209">
        <v>83000465762</v>
      </c>
      <c r="E82" s="354"/>
      <c r="F82" s="209" t="s">
        <v>219</v>
      </c>
      <c r="G82" s="359"/>
      <c r="H82" s="376"/>
      <c r="I82" s="220">
        <v>2055917140</v>
      </c>
      <c r="J82" s="350"/>
      <c r="K82" s="363"/>
    </row>
    <row r="83" spans="1:11" ht="15">
      <c r="A83" s="371"/>
      <c r="B83" s="350"/>
      <c r="C83" s="360"/>
      <c r="D83" s="209">
        <v>83000466785</v>
      </c>
      <c r="E83" s="354"/>
      <c r="F83" s="209" t="s">
        <v>217</v>
      </c>
      <c r="G83" s="359"/>
      <c r="H83" s="376"/>
      <c r="I83" s="220">
        <v>1266163259</v>
      </c>
      <c r="J83" s="350"/>
      <c r="K83" s="363"/>
    </row>
    <row r="84" spans="1:11" ht="15">
      <c r="A84" s="371"/>
      <c r="B84" s="350"/>
      <c r="C84" s="360"/>
      <c r="D84" s="209">
        <v>83000466783</v>
      </c>
      <c r="E84" s="354"/>
      <c r="F84" s="209" t="s">
        <v>217</v>
      </c>
      <c r="G84" s="359"/>
      <c r="H84" s="376"/>
      <c r="I84" s="220">
        <v>64512748772</v>
      </c>
      <c r="J84" s="350"/>
      <c r="K84" s="363"/>
    </row>
    <row r="85" spans="1:11" ht="15">
      <c r="A85" s="371"/>
      <c r="B85" s="366"/>
      <c r="C85" s="365"/>
      <c r="D85" s="195">
        <v>83000521015</v>
      </c>
      <c r="E85" s="350"/>
      <c r="F85" s="195" t="s">
        <v>217</v>
      </c>
      <c r="G85" s="360"/>
      <c r="H85" s="367"/>
      <c r="I85" s="181">
        <v>375431416</v>
      </c>
      <c r="J85" s="366"/>
      <c r="K85" s="363"/>
    </row>
    <row r="86" spans="1:11" ht="15">
      <c r="A86" s="371"/>
      <c r="B86" s="349" t="s">
        <v>220</v>
      </c>
      <c r="C86" s="358" t="s">
        <v>221</v>
      </c>
      <c r="D86" s="349">
        <v>83001003887</v>
      </c>
      <c r="E86" s="366" t="s">
        <v>133</v>
      </c>
      <c r="F86" s="195" t="s">
        <v>222</v>
      </c>
      <c r="G86" s="365" t="s">
        <v>136</v>
      </c>
      <c r="H86" s="367">
        <v>1</v>
      </c>
      <c r="I86" s="181">
        <v>1694424884</v>
      </c>
      <c r="J86" s="366" t="s">
        <v>228</v>
      </c>
      <c r="K86" s="363"/>
    </row>
    <row r="87" spans="1:11" ht="15">
      <c r="A87" s="371"/>
      <c r="B87" s="354"/>
      <c r="C87" s="359"/>
      <c r="D87" s="354"/>
      <c r="E87" s="366"/>
      <c r="F87" s="195" t="s">
        <v>223</v>
      </c>
      <c r="G87" s="365"/>
      <c r="H87" s="367"/>
      <c r="I87" s="181">
        <v>1980882243</v>
      </c>
      <c r="J87" s="366"/>
      <c r="K87" s="363"/>
    </row>
    <row r="88" spans="1:11" ht="15">
      <c r="A88" s="371"/>
      <c r="B88" s="354"/>
      <c r="C88" s="359"/>
      <c r="D88" s="354"/>
      <c r="E88" s="366"/>
      <c r="F88" s="195" t="s">
        <v>224</v>
      </c>
      <c r="G88" s="365"/>
      <c r="H88" s="367"/>
      <c r="I88" s="181">
        <v>2211553154</v>
      </c>
      <c r="J88" s="366"/>
      <c r="K88" s="363"/>
    </row>
    <row r="89" spans="1:11" ht="15">
      <c r="A89" s="371"/>
      <c r="B89" s="354"/>
      <c r="C89" s="359"/>
      <c r="D89" s="350"/>
      <c r="E89" s="366"/>
      <c r="F89" s="195" t="s">
        <v>225</v>
      </c>
      <c r="G89" s="365"/>
      <c r="H89" s="367"/>
      <c r="I89" s="181">
        <v>2036975711</v>
      </c>
      <c r="J89" s="366"/>
      <c r="K89" s="363"/>
    </row>
    <row r="90" spans="1:11" ht="15">
      <c r="A90" s="371"/>
      <c r="B90" s="354"/>
      <c r="C90" s="359"/>
      <c r="D90" s="349">
        <v>83001003895</v>
      </c>
      <c r="E90" s="366"/>
      <c r="F90" s="195" t="s">
        <v>222</v>
      </c>
      <c r="G90" s="365"/>
      <c r="H90" s="367"/>
      <c r="I90" s="181">
        <v>143105283</v>
      </c>
      <c r="J90" s="366"/>
      <c r="K90" s="363"/>
    </row>
    <row r="91" spans="1:11" ht="15">
      <c r="A91" s="371"/>
      <c r="B91" s="354"/>
      <c r="C91" s="359"/>
      <c r="D91" s="354"/>
      <c r="E91" s="366"/>
      <c r="F91" s="195" t="s">
        <v>223</v>
      </c>
      <c r="G91" s="365"/>
      <c r="H91" s="367"/>
      <c r="I91" s="181">
        <v>172637019</v>
      </c>
      <c r="J91" s="366"/>
      <c r="K91" s="363"/>
    </row>
    <row r="92" spans="1:11" ht="15">
      <c r="A92" s="371"/>
      <c r="B92" s="354"/>
      <c r="C92" s="359"/>
      <c r="D92" s="354"/>
      <c r="E92" s="366"/>
      <c r="F92" s="195" t="s">
        <v>224</v>
      </c>
      <c r="G92" s="365"/>
      <c r="H92" s="367"/>
      <c r="I92" s="181">
        <v>189733355</v>
      </c>
      <c r="J92" s="366"/>
      <c r="K92" s="363"/>
    </row>
    <row r="93" spans="1:11" ht="15">
      <c r="A93" s="371"/>
      <c r="B93" s="354"/>
      <c r="C93" s="359"/>
      <c r="D93" s="350"/>
      <c r="E93" s="366"/>
      <c r="F93" s="195" t="s">
        <v>225</v>
      </c>
      <c r="G93" s="365"/>
      <c r="H93" s="367"/>
      <c r="I93" s="181">
        <v>233422160</v>
      </c>
      <c r="J93" s="366"/>
      <c r="K93" s="363"/>
    </row>
    <row r="94" spans="1:11" ht="15">
      <c r="A94" s="371"/>
      <c r="B94" s="354"/>
      <c r="C94" s="359"/>
      <c r="D94" s="195">
        <v>83001151112</v>
      </c>
      <c r="E94" s="366"/>
      <c r="F94" s="195" t="s">
        <v>226</v>
      </c>
      <c r="G94" s="365"/>
      <c r="H94" s="367"/>
      <c r="I94" s="181">
        <v>294698318</v>
      </c>
      <c r="J94" s="366"/>
      <c r="K94" s="363"/>
    </row>
    <row r="95" spans="1:11" ht="15.75" thickBot="1">
      <c r="A95" s="372"/>
      <c r="B95" s="377"/>
      <c r="C95" s="378"/>
      <c r="D95" s="197">
        <v>20994</v>
      </c>
      <c r="E95" s="382"/>
      <c r="F95" s="197" t="s">
        <v>227</v>
      </c>
      <c r="G95" s="383"/>
      <c r="H95" s="384"/>
      <c r="I95" s="78">
        <v>122282011</v>
      </c>
      <c r="J95" s="382"/>
      <c r="K95" s="364"/>
    </row>
    <row r="96" spans="1:10" ht="15">
      <c r="A96" s="83"/>
      <c r="B96" s="83"/>
      <c r="C96" s="83"/>
      <c r="D96" s="83"/>
      <c r="E96" s="83"/>
      <c r="F96" s="83"/>
      <c r="J96" s="83"/>
    </row>
    <row r="98" spans="1:11" ht="21">
      <c r="A98" s="412" t="s">
        <v>96</v>
      </c>
      <c r="B98" s="412"/>
      <c r="C98" s="412"/>
      <c r="D98" s="412"/>
      <c r="E98" s="412"/>
      <c r="F98" s="412"/>
      <c r="G98" s="412"/>
      <c r="H98" s="412"/>
      <c r="I98" s="412"/>
      <c r="J98" s="412"/>
      <c r="K98" s="412"/>
    </row>
    <row r="99" spans="1:11" ht="45.75" customHeight="1">
      <c r="A99" s="413" t="s">
        <v>193</v>
      </c>
      <c r="B99" s="413"/>
      <c r="C99" s="413"/>
      <c r="D99" s="413"/>
      <c r="E99" s="413"/>
      <c r="F99" s="413"/>
      <c r="G99" s="413"/>
      <c r="H99" s="413"/>
      <c r="I99" s="413"/>
      <c r="J99" s="413"/>
      <c r="K99" s="413"/>
    </row>
    <row r="100" spans="1:11" ht="45">
      <c r="A100" s="89" t="s">
        <v>103</v>
      </c>
      <c r="B100" s="89" t="s">
        <v>104</v>
      </c>
      <c r="C100" s="89" t="s">
        <v>123</v>
      </c>
      <c r="D100" s="89" t="s">
        <v>124</v>
      </c>
      <c r="E100" s="89" t="s">
        <v>125</v>
      </c>
      <c r="F100" s="89" t="s">
        <v>126</v>
      </c>
      <c r="G100" s="89" t="s">
        <v>98</v>
      </c>
      <c r="H100" s="89" t="s">
        <v>127</v>
      </c>
      <c r="I100" s="90" t="s">
        <v>128</v>
      </c>
      <c r="J100" s="89" t="s">
        <v>105</v>
      </c>
      <c r="K100" s="89" t="s">
        <v>129</v>
      </c>
    </row>
    <row r="101" spans="1:11" ht="15">
      <c r="A101" s="63" t="s">
        <v>139</v>
      </c>
      <c r="B101" s="63">
        <v>259</v>
      </c>
      <c r="C101" s="65" t="s">
        <v>210</v>
      </c>
      <c r="D101" s="63" t="s">
        <v>211</v>
      </c>
      <c r="E101" s="63" t="s">
        <v>130</v>
      </c>
      <c r="F101" s="63" t="s">
        <v>212</v>
      </c>
      <c r="G101" s="63" t="s">
        <v>121</v>
      </c>
      <c r="H101" s="72">
        <v>1</v>
      </c>
      <c r="I101" s="71">
        <v>20928774107</v>
      </c>
      <c r="J101" s="65" t="s">
        <v>106</v>
      </c>
      <c r="K101" s="65" t="s">
        <v>132</v>
      </c>
    </row>
    <row r="104" spans="1:11" ht="21">
      <c r="A104" s="412" t="s">
        <v>194</v>
      </c>
      <c r="B104" s="412"/>
      <c r="C104" s="412"/>
      <c r="D104" s="412"/>
      <c r="E104" s="412"/>
      <c r="F104" s="412"/>
      <c r="G104" s="412"/>
      <c r="H104" s="412"/>
      <c r="I104" s="412"/>
      <c r="J104" s="412"/>
      <c r="K104" s="412"/>
    </row>
    <row r="105" spans="1:11" ht="45.75" customHeight="1">
      <c r="A105" s="413" t="s">
        <v>195</v>
      </c>
      <c r="B105" s="413"/>
      <c r="C105" s="413"/>
      <c r="D105" s="413"/>
      <c r="E105" s="413"/>
      <c r="F105" s="413"/>
      <c r="G105" s="413"/>
      <c r="H105" s="413"/>
      <c r="I105" s="413"/>
      <c r="J105" s="413"/>
      <c r="K105" s="413"/>
    </row>
    <row r="106" spans="1:11" ht="45">
      <c r="A106" s="89" t="s">
        <v>103</v>
      </c>
      <c r="B106" s="89" t="s">
        <v>104</v>
      </c>
      <c r="C106" s="89" t="s">
        <v>123</v>
      </c>
      <c r="D106" s="89" t="s">
        <v>124</v>
      </c>
      <c r="E106" s="89" t="s">
        <v>125</v>
      </c>
      <c r="F106" s="89" t="s">
        <v>126</v>
      </c>
      <c r="G106" s="89" t="s">
        <v>98</v>
      </c>
      <c r="H106" s="89" t="s">
        <v>127</v>
      </c>
      <c r="I106" s="90" t="s">
        <v>128</v>
      </c>
      <c r="J106" s="89" t="s">
        <v>105</v>
      </c>
      <c r="K106" s="89" t="s">
        <v>129</v>
      </c>
    </row>
    <row r="107" spans="1:11" ht="15">
      <c r="A107" s="366" t="s">
        <v>196</v>
      </c>
      <c r="B107" s="366">
        <v>331</v>
      </c>
      <c r="C107" s="366" t="s">
        <v>197</v>
      </c>
      <c r="D107" s="257">
        <v>3001</v>
      </c>
      <c r="E107" s="366" t="s">
        <v>133</v>
      </c>
      <c r="F107" s="257" t="s">
        <v>199</v>
      </c>
      <c r="G107" s="366" t="s">
        <v>407</v>
      </c>
      <c r="H107" s="367">
        <v>1</v>
      </c>
      <c r="I107" s="181">
        <v>2205806100</v>
      </c>
      <c r="J107" s="349" t="s">
        <v>106</v>
      </c>
      <c r="K107" s="365" t="s">
        <v>132</v>
      </c>
    </row>
    <row r="108" spans="1:11" ht="15">
      <c r="A108" s="366"/>
      <c r="B108" s="366"/>
      <c r="C108" s="366"/>
      <c r="D108" s="257">
        <v>3001</v>
      </c>
      <c r="E108" s="366"/>
      <c r="F108" s="257" t="s">
        <v>200</v>
      </c>
      <c r="G108" s="366"/>
      <c r="H108" s="367"/>
      <c r="I108" s="181">
        <v>1442284049</v>
      </c>
      <c r="J108" s="350"/>
      <c r="K108" s="365"/>
    </row>
    <row r="109" spans="1:11" ht="15">
      <c r="A109" s="366" t="s">
        <v>141</v>
      </c>
      <c r="B109" s="366">
        <v>288</v>
      </c>
      <c r="C109" s="366" t="s">
        <v>145</v>
      </c>
      <c r="D109" s="195">
        <v>4000067</v>
      </c>
      <c r="E109" s="366" t="s">
        <v>130</v>
      </c>
      <c r="F109" s="195" t="s">
        <v>146</v>
      </c>
      <c r="G109" s="366" t="s">
        <v>136</v>
      </c>
      <c r="H109" s="367">
        <v>1</v>
      </c>
      <c r="I109" s="181">
        <v>42662870</v>
      </c>
      <c r="J109" s="349" t="s">
        <v>106</v>
      </c>
      <c r="K109" s="365" t="s">
        <v>132</v>
      </c>
    </row>
    <row r="110" spans="1:11" ht="15">
      <c r="A110" s="366"/>
      <c r="B110" s="366"/>
      <c r="C110" s="366"/>
      <c r="D110" s="195">
        <v>4001863</v>
      </c>
      <c r="E110" s="366"/>
      <c r="F110" s="195" t="s">
        <v>147</v>
      </c>
      <c r="G110" s="366"/>
      <c r="H110" s="367"/>
      <c r="I110" s="181">
        <v>91786798</v>
      </c>
      <c r="J110" s="350"/>
      <c r="K110" s="365"/>
    </row>
    <row r="111" spans="1:11" ht="15">
      <c r="A111" s="93"/>
      <c r="B111" s="93"/>
      <c r="C111" s="95"/>
      <c r="D111" s="93"/>
      <c r="E111" s="93"/>
      <c r="F111" s="93"/>
      <c r="G111" s="93"/>
      <c r="H111" s="96"/>
      <c r="I111" s="94"/>
      <c r="J111" s="95"/>
      <c r="K111" s="95"/>
    </row>
    <row r="113" spans="1:10" ht="15">
      <c r="A113" s="83"/>
      <c r="B113" s="83"/>
      <c r="C113" s="83"/>
      <c r="D113" s="83"/>
      <c r="E113" s="83"/>
      <c r="F113" s="83"/>
      <c r="J113" s="83"/>
    </row>
    <row r="114" spans="1:11" ht="15">
      <c r="A114" s="47"/>
      <c r="B114" s="47"/>
      <c r="C114" s="47"/>
      <c r="D114" s="47"/>
      <c r="E114" s="47"/>
      <c r="F114" s="47"/>
      <c r="I114" s="47"/>
      <c r="J114" s="47"/>
      <c r="K114" s="47"/>
    </row>
    <row r="115" spans="1:11" ht="15">
      <c r="A115" s="47"/>
      <c r="B115" s="47"/>
      <c r="C115" s="47"/>
      <c r="D115" s="47"/>
      <c r="E115" s="47"/>
      <c r="F115" s="47"/>
      <c r="I115" s="47"/>
      <c r="J115" s="47"/>
      <c r="K115" s="47"/>
    </row>
    <row r="116" spans="1:11" ht="15">
      <c r="A116" s="47"/>
      <c r="B116" s="47"/>
      <c r="C116" s="47"/>
      <c r="D116" s="47"/>
      <c r="E116" s="47"/>
      <c r="F116" s="47"/>
      <c r="I116" s="47"/>
      <c r="J116" s="47"/>
      <c r="K116" s="47"/>
    </row>
  </sheetData>
  <sheetProtection/>
  <mergeCells count="109">
    <mergeCell ref="A99:K99"/>
    <mergeCell ref="A51:K51"/>
    <mergeCell ref="A52:K52"/>
    <mergeCell ref="E77:E85"/>
    <mergeCell ref="A98:K98"/>
    <mergeCell ref="G77:G85"/>
    <mergeCell ref="J60:J61"/>
    <mergeCell ref="J62:J63"/>
    <mergeCell ref="A60:A63"/>
    <mergeCell ref="B60:B61"/>
    <mergeCell ref="A45:K45"/>
    <mergeCell ref="A46:K46"/>
    <mergeCell ref="A57:K57"/>
    <mergeCell ref="A58:K58"/>
    <mergeCell ref="C7:C11"/>
    <mergeCell ref="B12:B31"/>
    <mergeCell ref="C12:C31"/>
    <mergeCell ref="E12:E31"/>
    <mergeCell ref="F28:F31"/>
    <mergeCell ref="G28:G31"/>
    <mergeCell ref="H28:H31"/>
    <mergeCell ref="C38:C42"/>
    <mergeCell ref="K37:K42"/>
    <mergeCell ref="K7:K31"/>
    <mergeCell ref="B38:B42"/>
    <mergeCell ref="E38:E42"/>
    <mergeCell ref="A34:K34"/>
    <mergeCell ref="A35:K35"/>
    <mergeCell ref="A37:A42"/>
    <mergeCell ref="J38:J42"/>
    <mergeCell ref="E7:E11"/>
    <mergeCell ref="J7:J11"/>
    <mergeCell ref="A1:K1"/>
    <mergeCell ref="H16:H21"/>
    <mergeCell ref="I19:I21"/>
    <mergeCell ref="G22:G27"/>
    <mergeCell ref="A3:K3"/>
    <mergeCell ref="A4:K4"/>
    <mergeCell ref="A7:A31"/>
    <mergeCell ref="B7:B11"/>
    <mergeCell ref="A104:K104"/>
    <mergeCell ref="A105:K105"/>
    <mergeCell ref="A109:A110"/>
    <mergeCell ref="B109:B110"/>
    <mergeCell ref="C109:C110"/>
    <mergeCell ref="E109:E110"/>
    <mergeCell ref="G109:G110"/>
    <mergeCell ref="H109:H110"/>
    <mergeCell ref="K109:K110"/>
    <mergeCell ref="A107:A108"/>
    <mergeCell ref="C60:C61"/>
    <mergeCell ref="D60:D61"/>
    <mergeCell ref="E60:E61"/>
    <mergeCell ref="G60:G61"/>
    <mergeCell ref="B62:B63"/>
    <mergeCell ref="C62:C63"/>
    <mergeCell ref="D62:D63"/>
    <mergeCell ref="E62:E63"/>
    <mergeCell ref="G62:G63"/>
    <mergeCell ref="H60:H61"/>
    <mergeCell ref="K60:K63"/>
    <mergeCell ref="F16:F18"/>
    <mergeCell ref="I16:I18"/>
    <mergeCell ref="F19:F21"/>
    <mergeCell ref="G16:G21"/>
    <mergeCell ref="G38:G42"/>
    <mergeCell ref="H38:H42"/>
    <mergeCell ref="I28:I31"/>
    <mergeCell ref="J12:J31"/>
    <mergeCell ref="G73:G76"/>
    <mergeCell ref="H73:H76"/>
    <mergeCell ref="C66:C72"/>
    <mergeCell ref="E66:E72"/>
    <mergeCell ref="B86:B95"/>
    <mergeCell ref="C86:C95"/>
    <mergeCell ref="E86:E95"/>
    <mergeCell ref="G86:G95"/>
    <mergeCell ref="H86:H95"/>
    <mergeCell ref="D86:D89"/>
    <mergeCell ref="J66:J72"/>
    <mergeCell ref="B66:B76"/>
    <mergeCell ref="C73:C76"/>
    <mergeCell ref="J73:J76"/>
    <mergeCell ref="K64:K76"/>
    <mergeCell ref="B64:B65"/>
    <mergeCell ref="C64:C65"/>
    <mergeCell ref="H64:H65"/>
    <mergeCell ref="J64:J65"/>
    <mergeCell ref="E73:E76"/>
    <mergeCell ref="H62:H63"/>
    <mergeCell ref="A64:A76"/>
    <mergeCell ref="J109:J110"/>
    <mergeCell ref="A77:A95"/>
    <mergeCell ref="B77:B85"/>
    <mergeCell ref="C77:C85"/>
    <mergeCell ref="H77:H85"/>
    <mergeCell ref="J77:J85"/>
    <mergeCell ref="G66:G72"/>
    <mergeCell ref="H66:H72"/>
    <mergeCell ref="K77:K95"/>
    <mergeCell ref="K107:K108"/>
    <mergeCell ref="B107:B108"/>
    <mergeCell ref="C107:C108"/>
    <mergeCell ref="E107:E108"/>
    <mergeCell ref="G107:G108"/>
    <mergeCell ref="H107:H108"/>
    <mergeCell ref="J107:J108"/>
    <mergeCell ref="J86:J95"/>
    <mergeCell ref="D90:D9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pane ySplit="4" topLeftCell="A5" activePane="bottomLeft" state="frozen"/>
      <selection pane="topLeft" activeCell="A1" sqref="A1"/>
      <selection pane="bottomLeft" activeCell="D8" sqref="D8"/>
    </sheetView>
  </sheetViews>
  <sheetFormatPr defaultColWidth="11.421875" defaultRowHeight="15"/>
  <cols>
    <col min="1" max="1" width="40.00390625" style="45" customWidth="1"/>
    <col min="2" max="2" width="3.8515625" style="0" customWidth="1"/>
    <col min="3" max="3" width="10.8515625" style="46" customWidth="1"/>
    <col min="4" max="4" width="18.57421875" style="0" bestFit="1" customWidth="1"/>
    <col min="5" max="5" width="10.8515625" style="0" customWidth="1"/>
    <col min="6" max="6" width="18.57421875" style="0" bestFit="1" customWidth="1"/>
    <col min="7" max="7" width="10.8515625" style="46" customWidth="1"/>
    <col min="8" max="8" width="18.57421875" style="0" bestFit="1" customWidth="1"/>
    <col min="9" max="9" width="10.8515625" style="62" customWidth="1"/>
    <col min="10" max="10" width="18.57421875" style="0" bestFit="1" customWidth="1"/>
    <col min="12" max="12" width="18.57421875" style="0" bestFit="1" customWidth="1"/>
  </cols>
  <sheetData>
    <row r="1" spans="1:12" ht="23.25">
      <c r="A1" s="352" t="s">
        <v>97</v>
      </c>
      <c r="B1" s="352"/>
      <c r="C1" s="352"/>
      <c r="D1" s="352"/>
      <c r="E1" s="352"/>
      <c r="F1" s="352"/>
      <c r="G1" s="352"/>
      <c r="H1" s="352"/>
      <c r="I1" s="352"/>
      <c r="J1" s="352"/>
      <c r="K1" s="352"/>
      <c r="L1" s="352"/>
    </row>
    <row r="2" spans="1:12" ht="15">
      <c r="A2" s="87"/>
      <c r="B2" s="87"/>
      <c r="C2" s="87"/>
      <c r="D2" s="87"/>
      <c r="E2" s="87"/>
      <c r="F2" s="87"/>
      <c r="G2" s="87"/>
      <c r="H2" s="87"/>
      <c r="I2" s="87"/>
      <c r="J2" s="87"/>
      <c r="K2" s="87"/>
      <c r="L2" s="87"/>
    </row>
    <row r="3" spans="3:12" ht="24" thickBot="1">
      <c r="C3" s="427" t="s">
        <v>103</v>
      </c>
      <c r="D3" s="427"/>
      <c r="E3" s="427"/>
      <c r="F3" s="427"/>
      <c r="G3" s="427"/>
      <c r="H3" s="427"/>
      <c r="I3" s="427"/>
      <c r="J3" s="427"/>
      <c r="K3" s="427"/>
      <c r="L3" s="427"/>
    </row>
    <row r="4" spans="1:12" ht="29.25" customHeight="1">
      <c r="A4" s="97"/>
      <c r="C4" s="428" t="s">
        <v>261</v>
      </c>
      <c r="D4" s="429"/>
      <c r="E4" s="428" t="s">
        <v>152</v>
      </c>
      <c r="F4" s="429"/>
      <c r="G4" s="428" t="s">
        <v>112</v>
      </c>
      <c r="H4" s="429"/>
      <c r="I4" s="428" t="s">
        <v>268</v>
      </c>
      <c r="J4" s="429"/>
      <c r="K4" s="428" t="s">
        <v>271</v>
      </c>
      <c r="L4" s="429"/>
    </row>
    <row r="5" spans="1:12" ht="15">
      <c r="A5" s="98"/>
      <c r="C5" s="101" t="s">
        <v>104</v>
      </c>
      <c r="D5" s="102" t="s">
        <v>107</v>
      </c>
      <c r="E5" s="101" t="s">
        <v>104</v>
      </c>
      <c r="F5" s="102" t="s">
        <v>107</v>
      </c>
      <c r="G5" s="101" t="s">
        <v>104</v>
      </c>
      <c r="H5" s="102" t="s">
        <v>107</v>
      </c>
      <c r="I5" s="101" t="s">
        <v>104</v>
      </c>
      <c r="J5" s="102" t="s">
        <v>107</v>
      </c>
      <c r="K5" s="101" t="s">
        <v>104</v>
      </c>
      <c r="L5" s="102" t="s">
        <v>107</v>
      </c>
    </row>
    <row r="6" spans="1:12" ht="150">
      <c r="A6" s="99" t="s">
        <v>149</v>
      </c>
      <c r="C6" s="79" t="s">
        <v>262</v>
      </c>
      <c r="D6" s="103" t="s">
        <v>105</v>
      </c>
      <c r="E6" s="79" t="s">
        <v>264</v>
      </c>
      <c r="F6" s="103" t="s">
        <v>105</v>
      </c>
      <c r="G6" s="79">
        <v>244</v>
      </c>
      <c r="H6" s="105" t="s">
        <v>105</v>
      </c>
      <c r="I6" s="79" t="s">
        <v>269</v>
      </c>
      <c r="J6" s="105" t="s">
        <v>105</v>
      </c>
      <c r="K6" s="79" t="s">
        <v>273</v>
      </c>
      <c r="L6" s="105" t="s">
        <v>105</v>
      </c>
    </row>
    <row r="7" spans="1:12" ht="15">
      <c r="A7" s="97"/>
      <c r="C7" s="79"/>
      <c r="D7" s="104"/>
      <c r="E7" s="79"/>
      <c r="F7" s="104"/>
      <c r="G7" s="79"/>
      <c r="H7" s="105"/>
      <c r="I7" s="79"/>
      <c r="J7" s="104"/>
      <c r="K7" s="79"/>
      <c r="L7" s="104"/>
    </row>
    <row r="8" spans="1:12" ht="135">
      <c r="A8" s="99" t="s">
        <v>150</v>
      </c>
      <c r="C8" s="79">
        <v>337</v>
      </c>
      <c r="D8" s="105" t="s">
        <v>105</v>
      </c>
      <c r="E8" s="79" t="s">
        <v>265</v>
      </c>
      <c r="F8" s="105" t="s">
        <v>105</v>
      </c>
      <c r="G8" s="79">
        <v>242</v>
      </c>
      <c r="H8" s="105" t="s">
        <v>105</v>
      </c>
      <c r="I8" s="79" t="s">
        <v>269</v>
      </c>
      <c r="J8" s="105" t="s">
        <v>105</v>
      </c>
      <c r="K8" s="192" t="s">
        <v>272</v>
      </c>
      <c r="L8" s="193" t="s">
        <v>105</v>
      </c>
    </row>
    <row r="9" spans="1:12" ht="15">
      <c r="A9" s="97"/>
      <c r="C9" s="79"/>
      <c r="D9" s="104"/>
      <c r="E9" s="79"/>
      <c r="F9" s="104"/>
      <c r="G9" s="79"/>
      <c r="H9" s="105"/>
      <c r="I9" s="79"/>
      <c r="J9" s="104"/>
      <c r="K9" s="79"/>
      <c r="L9" s="104"/>
    </row>
    <row r="10" spans="1:12" ht="60.75" thickBot="1">
      <c r="A10" s="99" t="s">
        <v>411</v>
      </c>
      <c r="C10" s="80" t="s">
        <v>263</v>
      </c>
      <c r="D10" s="106" t="s">
        <v>105</v>
      </c>
      <c r="E10" s="80" t="s">
        <v>266</v>
      </c>
      <c r="F10" s="106" t="s">
        <v>105</v>
      </c>
      <c r="G10" s="107" t="s">
        <v>267</v>
      </c>
      <c r="H10" s="108" t="s">
        <v>105</v>
      </c>
      <c r="I10" s="109" t="s">
        <v>270</v>
      </c>
      <c r="J10" s="108" t="s">
        <v>105</v>
      </c>
      <c r="K10" s="109" t="s">
        <v>274</v>
      </c>
      <c r="L10" s="108" t="s">
        <v>105</v>
      </c>
    </row>
    <row r="12" spans="1:12" ht="15">
      <c r="A12" s="179" t="s">
        <v>169</v>
      </c>
      <c r="B12" s="111"/>
      <c r="C12" s="112"/>
      <c r="D12" s="113" t="s">
        <v>105</v>
      </c>
      <c r="E12" s="111"/>
      <c r="F12" s="113" t="s">
        <v>105</v>
      </c>
      <c r="G12" s="112"/>
      <c r="H12" s="113" t="s">
        <v>105</v>
      </c>
      <c r="I12" s="112"/>
      <c r="J12" s="113" t="s">
        <v>105</v>
      </c>
      <c r="K12" s="111"/>
      <c r="L12" s="113" t="s">
        <v>170</v>
      </c>
    </row>
    <row r="14" spans="3:9" ht="15">
      <c r="C14" s="83"/>
      <c r="G14" s="83"/>
      <c r="I14" s="83"/>
    </row>
    <row r="15" spans="1:11" ht="15">
      <c r="A15" s="361" t="s">
        <v>410</v>
      </c>
      <c r="B15" s="361"/>
      <c r="C15" s="361"/>
      <c r="D15" s="361"/>
      <c r="E15" s="361"/>
      <c r="F15" s="361"/>
      <c r="G15" s="361"/>
      <c r="H15" s="361"/>
      <c r="I15" s="361"/>
      <c r="J15" s="361"/>
      <c r="K15" s="361"/>
    </row>
    <row r="16" spans="3:9" ht="15">
      <c r="C16" s="83"/>
      <c r="G16" s="83"/>
      <c r="I16" s="83"/>
    </row>
    <row r="19" spans="1:9" ht="15">
      <c r="A19" s="23" t="s">
        <v>175</v>
      </c>
      <c r="B19" s="23"/>
      <c r="C19"/>
      <c r="D19" s="23" t="s">
        <v>178</v>
      </c>
      <c r="G19" s="23" t="s">
        <v>181</v>
      </c>
      <c r="H19" s="23"/>
      <c r="I19"/>
    </row>
    <row r="20" spans="1:9" ht="15">
      <c r="A20" t="s">
        <v>176</v>
      </c>
      <c r="C20"/>
      <c r="D20" t="s">
        <v>179</v>
      </c>
      <c r="G20" t="s">
        <v>408</v>
      </c>
      <c r="I20"/>
    </row>
    <row r="21" spans="1:9" ht="15">
      <c r="A21" t="s">
        <v>177</v>
      </c>
      <c r="C21"/>
      <c r="D21" t="s">
        <v>180</v>
      </c>
      <c r="G21" t="s">
        <v>182</v>
      </c>
      <c r="I21"/>
    </row>
    <row r="22" spans="1:9" ht="15">
      <c r="A22" t="s">
        <v>183</v>
      </c>
      <c r="C22"/>
      <c r="D22" t="s">
        <v>183</v>
      </c>
      <c r="G22"/>
      <c r="I22"/>
    </row>
    <row r="23" spans="1:9" ht="15">
      <c r="A23"/>
      <c r="C23"/>
      <c r="G23"/>
      <c r="I23"/>
    </row>
  </sheetData>
  <sheetProtection/>
  <mergeCells count="8">
    <mergeCell ref="A15:K15"/>
    <mergeCell ref="C3:L3"/>
    <mergeCell ref="A1:L1"/>
    <mergeCell ref="C4:D4"/>
    <mergeCell ref="E4:F4"/>
    <mergeCell ref="G4:H4"/>
    <mergeCell ref="I4:J4"/>
    <mergeCell ref="K4:L4"/>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E75"/>
  <sheetViews>
    <sheetView zoomScaleSheetLayoutView="96" workbookViewId="0" topLeftCell="A43">
      <selection activeCell="D62" sqref="D62"/>
    </sheetView>
  </sheetViews>
  <sheetFormatPr defaultColWidth="11.421875" defaultRowHeight="15"/>
  <cols>
    <col min="1" max="1" width="93.00390625" style="0" bestFit="1" customWidth="1"/>
    <col min="2" max="2" width="9.421875" style="0" bestFit="1" customWidth="1"/>
    <col min="3" max="3" width="6.140625" style="46" bestFit="1" customWidth="1"/>
    <col min="4" max="4" width="49.421875" style="233" customWidth="1"/>
    <col min="5" max="5" width="7.57421875" style="46" bestFit="1" customWidth="1"/>
    <col min="9" max="9" width="21.8515625" style="0" customWidth="1"/>
    <col min="10" max="10" width="21.421875" style="0" customWidth="1"/>
    <col min="11" max="11" width="18.8515625" style="0" bestFit="1" customWidth="1"/>
  </cols>
  <sheetData>
    <row r="1" spans="1:5" ht="30" customHeight="1">
      <c r="A1" s="435" t="s">
        <v>281</v>
      </c>
      <c r="B1" s="436"/>
      <c r="C1" s="436"/>
      <c r="D1" s="436"/>
      <c r="E1" s="436"/>
    </row>
    <row r="2" spans="1:5" ht="30" customHeight="1">
      <c r="A2" s="437" t="s">
        <v>5</v>
      </c>
      <c r="B2" s="438"/>
      <c r="C2" s="438"/>
      <c r="D2" s="438"/>
      <c r="E2" s="438"/>
    </row>
    <row r="3" spans="1:5" s="116" customFormat="1" ht="24" customHeight="1" thickBot="1">
      <c r="A3" s="117"/>
      <c r="B3" s="118"/>
      <c r="C3" s="118"/>
      <c r="D3" s="231"/>
      <c r="E3" s="118"/>
    </row>
    <row r="4" spans="1:5" ht="24.75" customHeight="1">
      <c r="A4" s="439" t="s">
        <v>4</v>
      </c>
      <c r="B4" s="446" t="s">
        <v>3</v>
      </c>
      <c r="C4" s="443" t="s">
        <v>271</v>
      </c>
      <c r="D4" s="443"/>
      <c r="E4" s="444"/>
    </row>
    <row r="5" spans="1:5" ht="24.75" customHeight="1" thickBot="1">
      <c r="A5" s="440"/>
      <c r="B5" s="447"/>
      <c r="C5" s="229" t="s">
        <v>104</v>
      </c>
      <c r="D5" s="229" t="s">
        <v>108</v>
      </c>
      <c r="E5" s="230" t="s">
        <v>52</v>
      </c>
    </row>
    <row r="6" spans="1:5" ht="67.5">
      <c r="A6" s="227" t="s">
        <v>275</v>
      </c>
      <c r="B6" s="228">
        <v>40</v>
      </c>
      <c r="C6" s="448">
        <v>713</v>
      </c>
      <c r="D6" s="232" t="s">
        <v>282</v>
      </c>
      <c r="E6" s="206">
        <v>40</v>
      </c>
    </row>
    <row r="7" spans="1:5" ht="75" customHeight="1">
      <c r="A7" s="226" t="s">
        <v>276</v>
      </c>
      <c r="B7" s="5">
        <v>40</v>
      </c>
      <c r="C7" s="448"/>
      <c r="D7" s="232" t="s">
        <v>283</v>
      </c>
      <c r="E7" s="50">
        <v>40</v>
      </c>
    </row>
    <row r="8" spans="1:5" ht="54">
      <c r="A8" s="40" t="s">
        <v>277</v>
      </c>
      <c r="B8" s="5">
        <v>40</v>
      </c>
      <c r="C8" s="448"/>
      <c r="D8" s="232" t="s">
        <v>284</v>
      </c>
      <c r="E8" s="50">
        <v>40</v>
      </c>
    </row>
    <row r="9" spans="1:5" ht="108">
      <c r="A9" s="40" t="s">
        <v>278</v>
      </c>
      <c r="B9" s="5">
        <v>40</v>
      </c>
      <c r="C9" s="448"/>
      <c r="D9" s="232" t="s">
        <v>285</v>
      </c>
      <c r="E9" s="50">
        <v>40</v>
      </c>
    </row>
    <row r="10" spans="1:5" ht="40.5">
      <c r="A10" s="40" t="s">
        <v>279</v>
      </c>
      <c r="B10" s="5">
        <v>20</v>
      </c>
      <c r="C10" s="448"/>
      <c r="D10" s="232" t="s">
        <v>287</v>
      </c>
      <c r="E10" s="207">
        <v>20</v>
      </c>
    </row>
    <row r="11" spans="1:5" ht="243">
      <c r="A11" s="40" t="s">
        <v>280</v>
      </c>
      <c r="B11" s="5">
        <v>20</v>
      </c>
      <c r="C11" s="449"/>
      <c r="D11" s="232" t="s">
        <v>312</v>
      </c>
      <c r="E11" s="207">
        <v>20</v>
      </c>
    </row>
    <row r="12" spans="1:5" ht="27" customHeight="1">
      <c r="A12" s="208" t="s">
        <v>1</v>
      </c>
      <c r="B12" s="208">
        <f>SUM(B6:B11)</f>
        <v>200</v>
      </c>
      <c r="C12" s="51"/>
      <c r="D12" s="51" t="s">
        <v>115</v>
      </c>
      <c r="E12" s="51">
        <f>SUM(E6:E11)</f>
        <v>200</v>
      </c>
    </row>
    <row r="13" spans="1:5" ht="15">
      <c r="A13" s="2"/>
      <c r="B13" s="2"/>
      <c r="C13" s="83"/>
      <c r="E13" s="83"/>
    </row>
    <row r="14" spans="1:5" ht="15">
      <c r="A14" s="2"/>
      <c r="B14" s="2"/>
      <c r="C14" s="83"/>
      <c r="E14" s="83"/>
    </row>
    <row r="15" spans="1:5" ht="15">
      <c r="A15" s="2"/>
      <c r="B15" s="2"/>
      <c r="C15" s="83"/>
      <c r="E15" s="83"/>
    </row>
    <row r="16" spans="1:5" ht="15">
      <c r="A16" s="2"/>
      <c r="B16" s="2"/>
      <c r="C16" s="83"/>
      <c r="E16" s="83"/>
    </row>
    <row r="17" spans="1:2" ht="38.25" customHeight="1">
      <c r="A17" s="432" t="s">
        <v>6</v>
      </c>
      <c r="B17" s="432"/>
    </row>
    <row r="19" spans="1:5" ht="32.25" customHeight="1">
      <c r="A19" s="441" t="s">
        <v>7</v>
      </c>
      <c r="B19" s="441" t="s">
        <v>3</v>
      </c>
      <c r="C19" s="445" t="s">
        <v>271</v>
      </c>
      <c r="D19" s="445"/>
      <c r="E19" s="445"/>
    </row>
    <row r="20" spans="1:5" ht="25.5">
      <c r="A20" s="442"/>
      <c r="B20" s="442"/>
      <c r="C20" s="110" t="s">
        <v>104</v>
      </c>
      <c r="D20" s="205" t="s">
        <v>108</v>
      </c>
      <c r="E20" s="110" t="s">
        <v>52</v>
      </c>
    </row>
    <row r="21" spans="1:5" ht="15">
      <c r="A21" s="4" t="s">
        <v>8</v>
      </c>
      <c r="B21" s="4">
        <f>B31</f>
        <v>30</v>
      </c>
      <c r="C21" s="349">
        <v>714</v>
      </c>
      <c r="D21" s="234"/>
      <c r="E21" s="4">
        <f>E32</f>
        <v>15</v>
      </c>
    </row>
    <row r="22" spans="1:5" ht="15">
      <c r="A22" s="4" t="s">
        <v>9</v>
      </c>
      <c r="B22" s="4">
        <f>B36</f>
        <v>30</v>
      </c>
      <c r="C22" s="354"/>
      <c r="D22" s="234"/>
      <c r="E22" s="4">
        <f>E36</f>
        <v>30</v>
      </c>
    </row>
    <row r="23" spans="1:5" ht="15">
      <c r="A23" s="4" t="s">
        <v>10</v>
      </c>
      <c r="B23" s="4">
        <f>B43</f>
        <v>40</v>
      </c>
      <c r="C23" s="354"/>
      <c r="D23" s="234"/>
      <c r="E23" s="4">
        <f>E43</f>
        <v>40</v>
      </c>
    </row>
    <row r="24" spans="1:5" ht="15">
      <c r="A24" s="4" t="s">
        <v>11</v>
      </c>
      <c r="B24" s="4">
        <f>B50</f>
        <v>40</v>
      </c>
      <c r="C24" s="354"/>
      <c r="D24" s="234"/>
      <c r="E24" s="4">
        <f>E51</f>
        <v>20</v>
      </c>
    </row>
    <row r="25" spans="1:5" ht="15">
      <c r="A25" s="4" t="s">
        <v>12</v>
      </c>
      <c r="B25" s="4">
        <f>B55</f>
        <v>40</v>
      </c>
      <c r="C25" s="354"/>
      <c r="D25" s="234"/>
      <c r="E25" s="4">
        <f>E56</f>
        <v>30</v>
      </c>
    </row>
    <row r="26" spans="1:5" ht="15">
      <c r="A26" s="4" t="s">
        <v>13</v>
      </c>
      <c r="B26" s="4">
        <f>B62</f>
        <v>40</v>
      </c>
      <c r="C26" s="354"/>
      <c r="D26" s="234"/>
      <c r="E26" s="4">
        <f>E63</f>
        <v>30</v>
      </c>
    </row>
    <row r="27" spans="1:5" ht="15">
      <c r="A27" s="4" t="s">
        <v>14</v>
      </c>
      <c r="B27" s="4">
        <f>B69</f>
        <v>30</v>
      </c>
      <c r="C27" s="350"/>
      <c r="D27" s="234"/>
      <c r="E27" s="4">
        <f>E70</f>
        <v>20</v>
      </c>
    </row>
    <row r="28" spans="1:5" ht="15">
      <c r="A28" s="9" t="s">
        <v>15</v>
      </c>
      <c r="B28" s="9">
        <f>SUM(B21:B27)</f>
        <v>250</v>
      </c>
      <c r="E28" s="52">
        <f>SUM(E21:E27)</f>
        <v>185</v>
      </c>
    </row>
    <row r="30" spans="1:5" ht="25.5">
      <c r="A30" s="10" t="s">
        <v>16</v>
      </c>
      <c r="B30" s="11" t="s">
        <v>3</v>
      </c>
      <c r="C30" s="48" t="s">
        <v>104</v>
      </c>
      <c r="D30" s="48" t="s">
        <v>108</v>
      </c>
      <c r="E30" s="48" t="s">
        <v>52</v>
      </c>
    </row>
    <row r="31" spans="1:5" ht="15">
      <c r="A31" s="12" t="s">
        <v>0</v>
      </c>
      <c r="B31" s="4">
        <v>30</v>
      </c>
      <c r="C31" s="49"/>
      <c r="D31" s="234"/>
      <c r="E31" s="4"/>
    </row>
    <row r="32" spans="1:5" ht="15">
      <c r="A32" s="12" t="s">
        <v>17</v>
      </c>
      <c r="B32" s="4">
        <v>15</v>
      </c>
      <c r="C32" s="50">
        <v>714</v>
      </c>
      <c r="D32" s="235" t="s">
        <v>288</v>
      </c>
      <c r="E32" s="4">
        <v>15</v>
      </c>
    </row>
    <row r="33" spans="1:5" ht="15">
      <c r="A33" s="433" t="s">
        <v>18</v>
      </c>
      <c r="B33" s="434"/>
      <c r="C33" s="49"/>
      <c r="D33" s="234"/>
      <c r="E33" s="49"/>
    </row>
    <row r="34" ht="15">
      <c r="A34" s="13"/>
    </row>
    <row r="35" spans="1:5" ht="25.5">
      <c r="A35" s="10" t="s">
        <v>19</v>
      </c>
      <c r="B35" s="11" t="s">
        <v>3</v>
      </c>
      <c r="C35" s="48" t="s">
        <v>104</v>
      </c>
      <c r="D35" s="48" t="s">
        <v>108</v>
      </c>
      <c r="E35" s="48" t="s">
        <v>52</v>
      </c>
    </row>
    <row r="36" spans="1:5" ht="15">
      <c r="A36" s="12" t="s">
        <v>0</v>
      </c>
      <c r="B36" s="4">
        <v>30</v>
      </c>
      <c r="C36" s="49">
        <v>714</v>
      </c>
      <c r="D36" s="234" t="s">
        <v>109</v>
      </c>
      <c r="E36" s="4">
        <v>30</v>
      </c>
    </row>
    <row r="37" spans="1:5" ht="15">
      <c r="A37" s="12" t="s">
        <v>17</v>
      </c>
      <c r="B37" s="4">
        <v>20</v>
      </c>
      <c r="C37" s="50"/>
      <c r="D37" s="235"/>
      <c r="E37" s="4"/>
    </row>
    <row r="38" spans="1:5" ht="15">
      <c r="A38" s="12" t="s">
        <v>20</v>
      </c>
      <c r="B38" s="4">
        <v>10</v>
      </c>
      <c r="C38" s="49"/>
      <c r="D38" s="234"/>
      <c r="E38" s="4"/>
    </row>
    <row r="39" spans="1:5" ht="15">
      <c r="A39" s="12" t="s">
        <v>21</v>
      </c>
      <c r="B39" s="4">
        <v>5</v>
      </c>
      <c r="C39" s="50"/>
      <c r="D39" s="235"/>
      <c r="E39" s="4"/>
    </row>
    <row r="40" spans="1:5" ht="15">
      <c r="A40" s="430" t="s">
        <v>22</v>
      </c>
      <c r="B40" s="431"/>
      <c r="C40" s="49"/>
      <c r="D40" s="234"/>
      <c r="E40" s="49"/>
    </row>
    <row r="42" spans="1:5" ht="25.5">
      <c r="A42" s="10" t="s">
        <v>23</v>
      </c>
      <c r="B42" s="11" t="s">
        <v>3</v>
      </c>
      <c r="C42" s="48" t="s">
        <v>104</v>
      </c>
      <c r="D42" s="48" t="s">
        <v>108</v>
      </c>
      <c r="E42" s="48" t="s">
        <v>52</v>
      </c>
    </row>
    <row r="43" spans="1:5" ht="15">
      <c r="A43" s="12" t="s">
        <v>0</v>
      </c>
      <c r="B43" s="4">
        <v>40</v>
      </c>
      <c r="C43" s="49">
        <v>714</v>
      </c>
      <c r="D43" s="234" t="s">
        <v>109</v>
      </c>
      <c r="E43" s="4">
        <v>40</v>
      </c>
    </row>
    <row r="44" spans="1:5" ht="15">
      <c r="A44" s="12" t="s">
        <v>17</v>
      </c>
      <c r="B44" s="4">
        <v>30</v>
      </c>
      <c r="C44" s="49"/>
      <c r="D44" s="234"/>
      <c r="E44" s="4"/>
    </row>
    <row r="45" spans="1:5" ht="15">
      <c r="A45" s="12" t="s">
        <v>20</v>
      </c>
      <c r="B45" s="4">
        <v>20</v>
      </c>
      <c r="C45" s="49"/>
      <c r="D45" s="234"/>
      <c r="E45" s="4"/>
    </row>
    <row r="46" spans="1:5" ht="15">
      <c r="A46" s="12" t="s">
        <v>21</v>
      </c>
      <c r="B46" s="4">
        <v>10</v>
      </c>
      <c r="C46" s="50"/>
      <c r="D46" s="235"/>
      <c r="E46" s="4"/>
    </row>
    <row r="47" spans="1:5" ht="15">
      <c r="A47" s="430" t="s">
        <v>22</v>
      </c>
      <c r="B47" s="431"/>
      <c r="C47" s="49"/>
      <c r="D47" s="234"/>
      <c r="E47" s="49"/>
    </row>
    <row r="49" spans="1:5" ht="25.5">
      <c r="A49" s="10" t="s">
        <v>289</v>
      </c>
      <c r="B49" s="11" t="s">
        <v>3</v>
      </c>
      <c r="C49" s="48" t="s">
        <v>104</v>
      </c>
      <c r="D49" s="48" t="s">
        <v>108</v>
      </c>
      <c r="E49" s="48" t="s">
        <v>52</v>
      </c>
    </row>
    <row r="50" spans="1:5" ht="15">
      <c r="A50" s="12" t="s">
        <v>0</v>
      </c>
      <c r="B50" s="4">
        <v>40</v>
      </c>
      <c r="C50" s="49"/>
      <c r="D50" s="234"/>
      <c r="E50" s="4"/>
    </row>
    <row r="51" spans="1:5" ht="15">
      <c r="A51" s="12" t="s">
        <v>17</v>
      </c>
      <c r="B51" s="4">
        <v>20</v>
      </c>
      <c r="C51" s="50">
        <v>714</v>
      </c>
      <c r="D51" s="235" t="s">
        <v>288</v>
      </c>
      <c r="E51" s="4">
        <v>20</v>
      </c>
    </row>
    <row r="52" spans="1:5" ht="15">
      <c r="A52" s="430" t="s">
        <v>18</v>
      </c>
      <c r="B52" s="431"/>
      <c r="C52" s="49"/>
      <c r="D52" s="234"/>
      <c r="E52" s="49"/>
    </row>
    <row r="54" spans="1:5" ht="25.5">
      <c r="A54" s="10" t="s">
        <v>24</v>
      </c>
      <c r="B54" s="11" t="s">
        <v>3</v>
      </c>
      <c r="C54" s="48" t="s">
        <v>104</v>
      </c>
      <c r="D54" s="48" t="s">
        <v>108</v>
      </c>
      <c r="E54" s="48" t="s">
        <v>52</v>
      </c>
    </row>
    <row r="55" spans="1:5" ht="15">
      <c r="A55" s="12" t="s">
        <v>0</v>
      </c>
      <c r="B55" s="4">
        <v>40</v>
      </c>
      <c r="C55" s="49"/>
      <c r="D55" s="234"/>
      <c r="E55" s="4"/>
    </row>
    <row r="56" spans="1:5" ht="15">
      <c r="A56" s="12" t="s">
        <v>17</v>
      </c>
      <c r="B56" s="4">
        <v>30</v>
      </c>
      <c r="C56" s="49">
        <v>714</v>
      </c>
      <c r="D56" s="234" t="s">
        <v>288</v>
      </c>
      <c r="E56" s="4">
        <v>30</v>
      </c>
    </row>
    <row r="57" spans="1:5" ht="15">
      <c r="A57" s="12" t="s">
        <v>20</v>
      </c>
      <c r="B57" s="4">
        <v>20</v>
      </c>
      <c r="C57" s="49"/>
      <c r="D57" s="234"/>
      <c r="E57" s="4"/>
    </row>
    <row r="58" spans="1:5" ht="15">
      <c r="A58" s="12" t="s">
        <v>21</v>
      </c>
      <c r="B58" s="4">
        <v>10</v>
      </c>
      <c r="C58" s="50"/>
      <c r="D58" s="235"/>
      <c r="E58" s="4"/>
    </row>
    <row r="59" spans="1:5" ht="15">
      <c r="A59" s="430" t="s">
        <v>22</v>
      </c>
      <c r="B59" s="431"/>
      <c r="C59" s="49"/>
      <c r="D59" s="234"/>
      <c r="E59" s="49"/>
    </row>
    <row r="61" spans="1:5" ht="25.5">
      <c r="A61" s="10" t="s">
        <v>25</v>
      </c>
      <c r="B61" s="11" t="s">
        <v>3</v>
      </c>
      <c r="C61" s="48" t="s">
        <v>104</v>
      </c>
      <c r="D61" s="48" t="s">
        <v>108</v>
      </c>
      <c r="E61" s="48" t="s">
        <v>52</v>
      </c>
    </row>
    <row r="62" spans="1:5" ht="15">
      <c r="A62" s="12" t="s">
        <v>0</v>
      </c>
      <c r="B62" s="4">
        <v>40</v>
      </c>
      <c r="C62" s="49"/>
      <c r="D62" s="234"/>
      <c r="E62" s="4"/>
    </row>
    <row r="63" spans="1:5" ht="15">
      <c r="A63" s="12" t="s">
        <v>17</v>
      </c>
      <c r="B63" s="4">
        <v>30</v>
      </c>
      <c r="C63" s="49">
        <v>714</v>
      </c>
      <c r="D63" s="234" t="s">
        <v>288</v>
      </c>
      <c r="E63" s="4">
        <v>30</v>
      </c>
    </row>
    <row r="64" spans="1:5" ht="15">
      <c r="A64" s="12" t="s">
        <v>20</v>
      </c>
      <c r="B64" s="4">
        <v>20</v>
      </c>
      <c r="C64" s="49"/>
      <c r="D64" s="234"/>
      <c r="E64" s="4"/>
    </row>
    <row r="65" spans="1:5" ht="15">
      <c r="A65" s="12" t="s">
        <v>21</v>
      </c>
      <c r="B65" s="4">
        <v>10</v>
      </c>
      <c r="C65" s="50"/>
      <c r="D65" s="235"/>
      <c r="E65" s="4"/>
    </row>
    <row r="66" spans="1:5" ht="15">
      <c r="A66" s="430" t="s">
        <v>22</v>
      </c>
      <c r="B66" s="431"/>
      <c r="C66" s="49"/>
      <c r="D66" s="234"/>
      <c r="E66" s="49"/>
    </row>
    <row r="68" spans="1:5" ht="25.5">
      <c r="A68" s="10" t="s">
        <v>26</v>
      </c>
      <c r="B68" s="11" t="s">
        <v>3</v>
      </c>
      <c r="C68" s="48" t="s">
        <v>104</v>
      </c>
      <c r="D68" s="48" t="s">
        <v>108</v>
      </c>
      <c r="E68" s="48" t="s">
        <v>52</v>
      </c>
    </row>
    <row r="69" spans="1:5" ht="15">
      <c r="A69" s="12" t="s">
        <v>0</v>
      </c>
      <c r="B69" s="4">
        <v>30</v>
      </c>
      <c r="C69" s="49"/>
      <c r="D69" s="234"/>
      <c r="E69" s="4"/>
    </row>
    <row r="70" spans="1:5" ht="15">
      <c r="A70" s="12" t="s">
        <v>17</v>
      </c>
      <c r="B70" s="4">
        <v>20</v>
      </c>
      <c r="C70" s="49">
        <v>714</v>
      </c>
      <c r="D70" s="234" t="s">
        <v>288</v>
      </c>
      <c r="E70" s="4">
        <v>20</v>
      </c>
    </row>
    <row r="71" spans="1:5" ht="15">
      <c r="A71" s="12" t="s">
        <v>20</v>
      </c>
      <c r="B71" s="4">
        <v>10</v>
      </c>
      <c r="C71" s="49"/>
      <c r="D71" s="234"/>
      <c r="E71" s="4"/>
    </row>
    <row r="72" spans="1:5" ht="15">
      <c r="A72" s="12" t="s">
        <v>21</v>
      </c>
      <c r="B72" s="4">
        <v>5</v>
      </c>
      <c r="C72" s="50"/>
      <c r="D72" s="235"/>
      <c r="E72" s="4"/>
    </row>
    <row r="73" spans="1:5" ht="15">
      <c r="A73" s="430" t="s">
        <v>22</v>
      </c>
      <c r="B73" s="431"/>
      <c r="C73" s="49"/>
      <c r="D73" s="234"/>
      <c r="E73" s="49"/>
    </row>
    <row r="75" spans="1:5" s="83" customFormat="1" ht="24.75" customHeight="1">
      <c r="A75" s="112" t="s">
        <v>151</v>
      </c>
      <c r="B75" s="112">
        <f>B12+B28</f>
        <v>450</v>
      </c>
      <c r="C75" s="112"/>
      <c r="D75" s="236"/>
      <c r="E75" s="112">
        <f>E10+E28</f>
        <v>205</v>
      </c>
    </row>
  </sheetData>
  <sheetProtection/>
  <mergeCells count="18">
    <mergeCell ref="A52:B52"/>
    <mergeCell ref="A59:B59"/>
    <mergeCell ref="A66:B66"/>
    <mergeCell ref="C4:E4"/>
    <mergeCell ref="C19:E19"/>
    <mergeCell ref="B4:B5"/>
    <mergeCell ref="C6:C11"/>
    <mergeCell ref="C21:C27"/>
    <mergeCell ref="A73:B73"/>
    <mergeCell ref="A17:B17"/>
    <mergeCell ref="A33:B33"/>
    <mergeCell ref="A40:B40"/>
    <mergeCell ref="A47:B47"/>
    <mergeCell ref="A1:E1"/>
    <mergeCell ref="A2:E2"/>
    <mergeCell ref="A4:A5"/>
    <mergeCell ref="A19:A20"/>
    <mergeCell ref="B19:B20"/>
  </mergeCells>
  <printOptions/>
  <pageMargins left="0.7" right="0.7" top="0.75" bottom="0.75" header="0.3" footer="0.3"/>
  <pageSetup orientation="portrait" scale="61"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6" tint="0.7999799847602844"/>
  </sheetPr>
  <dimension ref="A1:E21"/>
  <sheetViews>
    <sheetView zoomScale="90" zoomScaleNormal="90" zoomScaleSheetLayoutView="95" zoomScalePageLayoutView="0" workbookViewId="0" topLeftCell="B19">
      <selection activeCell="A9" sqref="A8:A9"/>
    </sheetView>
  </sheetViews>
  <sheetFormatPr defaultColWidth="11.421875" defaultRowHeight="15"/>
  <cols>
    <col min="1" max="1" width="80.00390625" style="1" bestFit="1" customWidth="1"/>
    <col min="2" max="2" width="49.57421875" style="1" bestFit="1" customWidth="1"/>
    <col min="3" max="3" width="5.140625" style="247" bestFit="1" customWidth="1"/>
    <col min="4" max="4" width="47.8515625" style="247" customWidth="1"/>
    <col min="5" max="5" width="11.421875" style="247" customWidth="1"/>
    <col min="6" max="16384" width="11.421875" style="1" customWidth="1"/>
  </cols>
  <sheetData>
    <row r="1" spans="1:5" ht="30" customHeight="1">
      <c r="A1" s="454" t="s">
        <v>74</v>
      </c>
      <c r="B1" s="454"/>
      <c r="C1" s="454"/>
      <c r="D1" s="454"/>
      <c r="E1" s="454"/>
    </row>
    <row r="2" spans="1:5" ht="30" customHeight="1">
      <c r="A2" s="454" t="s">
        <v>5</v>
      </c>
      <c r="B2" s="454"/>
      <c r="C2" s="454"/>
      <c r="D2" s="454"/>
      <c r="E2" s="454"/>
    </row>
    <row r="3" spans="1:5" s="119" customFormat="1" ht="26.25" customHeight="1" thickBot="1">
      <c r="A3" s="459"/>
      <c r="B3" s="460"/>
      <c r="C3" s="460"/>
      <c r="D3" s="460"/>
      <c r="E3" s="461"/>
    </row>
    <row r="4" spans="1:5" ht="24.75" customHeight="1">
      <c r="A4" s="455" t="s">
        <v>4</v>
      </c>
      <c r="B4" s="457" t="s">
        <v>3</v>
      </c>
      <c r="C4" s="445" t="s">
        <v>114</v>
      </c>
      <c r="D4" s="445"/>
      <c r="E4" s="445"/>
    </row>
    <row r="5" spans="1:5" ht="24.75" customHeight="1" thickBot="1">
      <c r="A5" s="456"/>
      <c r="B5" s="458"/>
      <c r="C5" s="205" t="s">
        <v>104</v>
      </c>
      <c r="D5" s="205" t="s">
        <v>108</v>
      </c>
      <c r="E5" s="205" t="s">
        <v>52</v>
      </c>
    </row>
    <row r="6" spans="1:5" ht="40.5" customHeight="1">
      <c r="A6" s="237" t="s">
        <v>290</v>
      </c>
      <c r="B6" s="238">
        <v>100</v>
      </c>
      <c r="C6" s="450">
        <v>715</v>
      </c>
      <c r="D6" s="452" t="s">
        <v>298</v>
      </c>
      <c r="E6" s="453">
        <v>100</v>
      </c>
    </row>
    <row r="7" spans="1:5" ht="15">
      <c r="A7" s="239" t="s">
        <v>48</v>
      </c>
      <c r="B7" s="240" t="s">
        <v>291</v>
      </c>
      <c r="C7" s="451"/>
      <c r="D7" s="452"/>
      <c r="E7" s="453"/>
    </row>
    <row r="8" spans="1:5" ht="14.25" customHeight="1">
      <c r="A8" s="239" t="s">
        <v>49</v>
      </c>
      <c r="B8" s="240" t="s">
        <v>292</v>
      </c>
      <c r="C8" s="451"/>
      <c r="D8" s="452"/>
      <c r="E8" s="453"/>
    </row>
    <row r="9" spans="1:5" ht="14.25" customHeight="1">
      <c r="A9" s="239" t="s">
        <v>50</v>
      </c>
      <c r="B9" s="240" t="s">
        <v>293</v>
      </c>
      <c r="C9" s="451"/>
      <c r="D9" s="452"/>
      <c r="E9" s="453"/>
    </row>
    <row r="10" spans="1:5" ht="14.25" customHeight="1" thickBot="1">
      <c r="A10" s="241" t="s">
        <v>51</v>
      </c>
      <c r="B10" s="242" t="s">
        <v>75</v>
      </c>
      <c r="C10" s="451"/>
      <c r="D10" s="452"/>
      <c r="E10" s="453"/>
    </row>
    <row r="11" spans="1:5" ht="27" customHeight="1">
      <c r="A11" s="237" t="s">
        <v>294</v>
      </c>
      <c r="B11" s="238">
        <v>100</v>
      </c>
      <c r="C11" s="451"/>
      <c r="D11" s="452" t="s">
        <v>299</v>
      </c>
      <c r="E11" s="453">
        <v>100</v>
      </c>
    </row>
    <row r="12" spans="1:5" s="115" customFormat="1" ht="15">
      <c r="A12" s="239" t="s">
        <v>48</v>
      </c>
      <c r="B12" s="240" t="s">
        <v>291</v>
      </c>
      <c r="C12" s="451"/>
      <c r="D12" s="452"/>
      <c r="E12" s="453"/>
    </row>
    <row r="13" spans="1:5" ht="24.75" customHeight="1">
      <c r="A13" s="239" t="s">
        <v>49</v>
      </c>
      <c r="B13" s="240" t="s">
        <v>292</v>
      </c>
      <c r="C13" s="451"/>
      <c r="D13" s="452"/>
      <c r="E13" s="453"/>
    </row>
    <row r="14" spans="1:5" ht="15">
      <c r="A14" s="239" t="s">
        <v>50</v>
      </c>
      <c r="B14" s="240" t="s">
        <v>293</v>
      </c>
      <c r="C14" s="451"/>
      <c r="D14" s="452"/>
      <c r="E14" s="453"/>
    </row>
    <row r="15" spans="1:5" ht="15.75" thickBot="1">
      <c r="A15" s="239" t="s">
        <v>51</v>
      </c>
      <c r="B15" s="242" t="s">
        <v>75</v>
      </c>
      <c r="C15" s="451"/>
      <c r="D15" s="452"/>
      <c r="E15" s="453"/>
    </row>
    <row r="16" spans="1:5" ht="67.5" customHeight="1" thickBot="1">
      <c r="A16" s="225" t="s">
        <v>275</v>
      </c>
      <c r="B16" s="243">
        <v>75</v>
      </c>
      <c r="C16" s="451"/>
      <c r="D16" s="248" t="s">
        <v>282</v>
      </c>
      <c r="E16" s="246">
        <v>75</v>
      </c>
    </row>
    <row r="17" spans="1:5" ht="81.75" thickBot="1">
      <c r="A17" s="225" t="s">
        <v>276</v>
      </c>
      <c r="B17" s="243">
        <v>75</v>
      </c>
      <c r="C17" s="451"/>
      <c r="D17" s="248" t="s">
        <v>283</v>
      </c>
      <c r="E17" s="246">
        <v>75</v>
      </c>
    </row>
    <row r="18" spans="1:5" ht="214.5" thickBot="1">
      <c r="A18" s="40" t="s">
        <v>295</v>
      </c>
      <c r="B18" s="243">
        <v>25</v>
      </c>
      <c r="C18" s="451"/>
      <c r="D18" s="249" t="s">
        <v>67</v>
      </c>
      <c r="E18" s="246">
        <v>0</v>
      </c>
    </row>
    <row r="19" spans="1:5" ht="109.5" customHeight="1" thickBot="1">
      <c r="A19" s="225" t="s">
        <v>296</v>
      </c>
      <c r="B19" s="243">
        <v>25</v>
      </c>
      <c r="C19" s="451"/>
      <c r="D19" s="250" t="s">
        <v>285</v>
      </c>
      <c r="E19" s="246">
        <v>25</v>
      </c>
    </row>
    <row r="20" spans="1:5" ht="54.75" thickBot="1">
      <c r="A20" s="244" t="s">
        <v>297</v>
      </c>
      <c r="B20" s="243">
        <v>50</v>
      </c>
      <c r="C20" s="451"/>
      <c r="D20" s="251" t="s">
        <v>300</v>
      </c>
      <c r="E20" s="252">
        <v>50</v>
      </c>
    </row>
    <row r="21" spans="1:5" ht="15.75" thickBot="1">
      <c r="A21" s="253" t="s">
        <v>27</v>
      </c>
      <c r="B21" s="245">
        <f>B6+B11+B16+B17+B18+B19+B20</f>
        <v>450</v>
      </c>
      <c r="C21" s="255"/>
      <c r="D21" s="253" t="s">
        <v>27</v>
      </c>
      <c r="E21" s="254">
        <f>SUM(E6:E20)</f>
        <v>425</v>
      </c>
    </row>
  </sheetData>
  <sheetProtection/>
  <mergeCells count="11">
    <mergeCell ref="A1:E1"/>
    <mergeCell ref="A2:E2"/>
    <mergeCell ref="A4:A5"/>
    <mergeCell ref="B4:B5"/>
    <mergeCell ref="A3:E3"/>
    <mergeCell ref="C4:E4"/>
    <mergeCell ref="C6:C20"/>
    <mergeCell ref="D6:D10"/>
    <mergeCell ref="D11:D15"/>
    <mergeCell ref="E6:E10"/>
    <mergeCell ref="E11:E15"/>
  </mergeCells>
  <printOptions/>
  <pageMargins left="0.7" right="0.7" top="0.75" bottom="0.75" header="0.3" footer="0.3"/>
  <pageSetup horizontalDpi="600" verticalDpi="600" orientation="portrait" scale="44"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1:E51"/>
  <sheetViews>
    <sheetView zoomScale="90" zoomScaleNormal="90" zoomScaleSheetLayoutView="91" zoomScalePageLayoutView="0" workbookViewId="0" topLeftCell="B12">
      <selection activeCell="D14" sqref="D14"/>
    </sheetView>
  </sheetViews>
  <sheetFormatPr defaultColWidth="11.421875" defaultRowHeight="15"/>
  <cols>
    <col min="1" max="1" width="89.421875" style="1" customWidth="1"/>
    <col min="2" max="2" width="47.421875" style="1" bestFit="1" customWidth="1"/>
    <col min="3" max="3" width="10.140625" style="1" customWidth="1"/>
    <col min="4" max="4" width="57.421875" style="1" customWidth="1"/>
    <col min="5" max="5" width="7.57421875" style="1" bestFit="1" customWidth="1"/>
    <col min="6" max="16384" width="11.421875" style="1" customWidth="1"/>
  </cols>
  <sheetData>
    <row r="1" spans="1:5" ht="30" customHeight="1">
      <c r="A1" s="435" t="s">
        <v>310</v>
      </c>
      <c r="B1" s="436"/>
      <c r="C1" s="436"/>
      <c r="D1" s="436"/>
      <c r="E1" s="436"/>
    </row>
    <row r="2" spans="1:5" ht="30" customHeight="1">
      <c r="A2" s="435" t="s">
        <v>5</v>
      </c>
      <c r="B2" s="436"/>
      <c r="C2" s="436"/>
      <c r="D2" s="436"/>
      <c r="E2" s="436"/>
    </row>
    <row r="3" ht="25.5" customHeight="1"/>
    <row r="4" spans="1:5" ht="24.75" customHeight="1">
      <c r="A4" s="462" t="s">
        <v>4</v>
      </c>
      <c r="B4" s="462" t="s">
        <v>3</v>
      </c>
      <c r="C4" s="445" t="s">
        <v>271</v>
      </c>
      <c r="D4" s="445"/>
      <c r="E4" s="445"/>
    </row>
    <row r="5" spans="1:5" ht="24.75" customHeight="1">
      <c r="A5" s="463"/>
      <c r="B5" s="463"/>
      <c r="C5" s="114" t="s">
        <v>104</v>
      </c>
      <c r="D5" s="114" t="s">
        <v>108</v>
      </c>
      <c r="E5" s="114" t="s">
        <v>52</v>
      </c>
    </row>
    <row r="6" spans="1:5" ht="15">
      <c r="A6" s="57" t="s">
        <v>290</v>
      </c>
      <c r="B6" s="14">
        <v>50</v>
      </c>
      <c r="C6" s="464">
        <v>718</v>
      </c>
      <c r="D6" s="269"/>
      <c r="E6" s="246"/>
    </row>
    <row r="7" spans="1:5" ht="15">
      <c r="A7" s="58" t="s">
        <v>301</v>
      </c>
      <c r="B7" s="262" t="s">
        <v>302</v>
      </c>
      <c r="C7" s="465"/>
      <c r="D7" s="269"/>
      <c r="E7" s="246"/>
    </row>
    <row r="8" spans="1:5" ht="15">
      <c r="A8" s="59" t="s">
        <v>303</v>
      </c>
      <c r="B8" s="262" t="s">
        <v>304</v>
      </c>
      <c r="C8" s="465"/>
      <c r="D8" s="269"/>
      <c r="E8" s="246"/>
    </row>
    <row r="9" spans="1:5" ht="15">
      <c r="A9" s="259" t="s">
        <v>305</v>
      </c>
      <c r="B9" s="262" t="s">
        <v>292</v>
      </c>
      <c r="C9" s="465"/>
      <c r="D9" s="271"/>
      <c r="E9" s="270"/>
    </row>
    <row r="10" spans="1:5" ht="27">
      <c r="A10" s="259" t="s">
        <v>306</v>
      </c>
      <c r="B10" s="262" t="s">
        <v>293</v>
      </c>
      <c r="C10" s="465"/>
      <c r="D10" s="271" t="s">
        <v>311</v>
      </c>
      <c r="E10" s="270">
        <v>50</v>
      </c>
    </row>
    <row r="11" spans="1:5" ht="202.5">
      <c r="A11" s="259" t="s">
        <v>286</v>
      </c>
      <c r="B11" s="33">
        <v>25</v>
      </c>
      <c r="C11" s="465"/>
      <c r="D11" s="271" t="s">
        <v>312</v>
      </c>
      <c r="E11" s="270">
        <v>25</v>
      </c>
    </row>
    <row r="12" spans="1:5" ht="81">
      <c r="A12" s="259" t="s">
        <v>307</v>
      </c>
      <c r="B12" s="15">
        <v>25</v>
      </c>
      <c r="C12" s="465"/>
      <c r="D12" s="271" t="s">
        <v>307</v>
      </c>
      <c r="E12" s="270">
        <v>25</v>
      </c>
    </row>
    <row r="13" spans="1:5" ht="81">
      <c r="A13" s="259" t="s">
        <v>308</v>
      </c>
      <c r="B13" s="15">
        <v>50</v>
      </c>
      <c r="C13" s="465"/>
      <c r="D13" s="271" t="s">
        <v>318</v>
      </c>
      <c r="E13" s="261">
        <v>50</v>
      </c>
    </row>
    <row r="14" spans="1:5" ht="122.25" thickBot="1">
      <c r="A14" s="259" t="s">
        <v>309</v>
      </c>
      <c r="B14" s="263">
        <v>50</v>
      </c>
      <c r="C14" s="466"/>
      <c r="D14" s="271" t="s">
        <v>313</v>
      </c>
      <c r="E14" s="261">
        <v>50</v>
      </c>
    </row>
    <row r="15" spans="1:5" ht="26.25" customHeight="1" thickBot="1">
      <c r="A15" s="267" t="s">
        <v>27</v>
      </c>
      <c r="B15" s="266">
        <f>B6+B11+B12+B13+B14</f>
        <v>200</v>
      </c>
      <c r="C15" s="260"/>
      <c r="D15" s="267" t="s">
        <v>27</v>
      </c>
      <c r="E15" s="266">
        <f>E10+E11+E12+E13+E14</f>
        <v>200</v>
      </c>
    </row>
    <row r="16" spans="1:4" ht="15">
      <c r="A16" s="39"/>
      <c r="B16" s="39"/>
      <c r="C16" s="39"/>
      <c r="D16" s="39"/>
    </row>
    <row r="17" spans="1:4" ht="15">
      <c r="A17" s="39"/>
      <c r="B17" s="39"/>
      <c r="C17" s="39"/>
      <c r="D17" s="39"/>
    </row>
    <row r="18" spans="1:5" ht="30" customHeight="1">
      <c r="A18" s="55" t="s">
        <v>53</v>
      </c>
      <c r="B18" s="56"/>
      <c r="C18" s="469" t="s">
        <v>271</v>
      </c>
      <c r="D18" s="470"/>
      <c r="E18" s="471"/>
    </row>
    <row r="19" spans="1:5" ht="25.5">
      <c r="A19"/>
      <c r="B19"/>
      <c r="C19" s="114" t="s">
        <v>104</v>
      </c>
      <c r="D19" s="114" t="s">
        <v>108</v>
      </c>
      <c r="E19" s="114" t="s">
        <v>52</v>
      </c>
    </row>
    <row r="20" spans="1:5" ht="15">
      <c r="A20" s="26" t="s">
        <v>7</v>
      </c>
      <c r="B20" s="60" t="s">
        <v>3</v>
      </c>
      <c r="C20" s="61"/>
      <c r="D20" s="61"/>
      <c r="E20" s="54"/>
    </row>
    <row r="21" spans="1:5" ht="15">
      <c r="A21" s="27" t="s">
        <v>57</v>
      </c>
      <c r="B21" s="28">
        <f>B28+B34</f>
        <v>125</v>
      </c>
      <c r="C21" s="61">
        <v>718</v>
      </c>
      <c r="D21" s="61"/>
      <c r="E21" s="28">
        <f>E30+E35</f>
        <v>80</v>
      </c>
    </row>
    <row r="22" spans="1:5" ht="15">
      <c r="A22" s="27" t="s">
        <v>59</v>
      </c>
      <c r="B22" s="28">
        <f>B41+B47</f>
        <v>125</v>
      </c>
      <c r="C22" s="61">
        <v>718</v>
      </c>
      <c r="D22" s="61"/>
      <c r="E22" s="28">
        <f>E43+E48</f>
        <v>80</v>
      </c>
    </row>
    <row r="23" spans="1:5" ht="15">
      <c r="A23" s="26" t="s">
        <v>15</v>
      </c>
      <c r="B23" s="29">
        <v>250</v>
      </c>
      <c r="C23" s="61"/>
      <c r="D23" s="61"/>
      <c r="E23" s="29">
        <f>SUM(E21:E22)</f>
        <v>160</v>
      </c>
    </row>
    <row r="24" spans="1:4" ht="15">
      <c r="A24"/>
      <c r="B24"/>
      <c r="C24" s="39"/>
      <c r="D24" s="39"/>
    </row>
    <row r="25" spans="1:5" ht="15">
      <c r="A25" s="26" t="s">
        <v>58</v>
      </c>
      <c r="B25" s="26"/>
      <c r="C25" s="61"/>
      <c r="D25" s="61"/>
      <c r="E25" s="54"/>
    </row>
    <row r="26" spans="1:5" ht="15">
      <c r="A26" s="468" t="s">
        <v>62</v>
      </c>
      <c r="B26" s="468"/>
      <c r="C26" s="61"/>
      <c r="D26" s="61"/>
      <c r="E26" s="54"/>
    </row>
    <row r="27" spans="1:5" ht="25.5">
      <c r="A27" s="30" t="s">
        <v>54</v>
      </c>
      <c r="B27" s="30" t="s">
        <v>55</v>
      </c>
      <c r="C27" s="53" t="s">
        <v>104</v>
      </c>
      <c r="D27" s="53" t="s">
        <v>108</v>
      </c>
      <c r="E27" s="53" t="s">
        <v>52</v>
      </c>
    </row>
    <row r="28" spans="1:5" ht="15">
      <c r="A28" s="31" t="s">
        <v>0</v>
      </c>
      <c r="B28" s="31">
        <v>50</v>
      </c>
      <c r="C28" s="61"/>
      <c r="D28" s="61"/>
      <c r="E28" s="54"/>
    </row>
    <row r="29" spans="1:5" ht="15">
      <c r="A29" s="31" t="s">
        <v>60</v>
      </c>
      <c r="B29" s="31">
        <v>40</v>
      </c>
      <c r="C29" s="61"/>
      <c r="D29" s="61"/>
      <c r="E29" s="54"/>
    </row>
    <row r="30" spans="1:5" ht="15">
      <c r="A30" s="31" t="s">
        <v>61</v>
      </c>
      <c r="B30" s="31">
        <v>30</v>
      </c>
      <c r="C30" s="38">
        <v>718</v>
      </c>
      <c r="D30" s="61" t="s">
        <v>314</v>
      </c>
      <c r="E30" s="54">
        <v>30</v>
      </c>
    </row>
    <row r="31" spans="1:5" ht="15">
      <c r="A31" s="31" t="s">
        <v>18</v>
      </c>
      <c r="B31" s="31" t="s">
        <v>64</v>
      </c>
      <c r="C31" s="61"/>
      <c r="D31" s="61"/>
      <c r="E31" s="54"/>
    </row>
    <row r="32" spans="1:5" ht="15">
      <c r="A32" s="44" t="s">
        <v>63</v>
      </c>
      <c r="B32" s="44"/>
      <c r="C32" s="61"/>
      <c r="D32" s="61"/>
      <c r="E32" s="54"/>
    </row>
    <row r="33" spans="1:5" ht="25.5">
      <c r="A33" s="30" t="s">
        <v>54</v>
      </c>
      <c r="B33" s="30" t="s">
        <v>52</v>
      </c>
      <c r="C33" s="53" t="s">
        <v>104</v>
      </c>
      <c r="D33" s="53" t="s">
        <v>108</v>
      </c>
      <c r="E33" s="53" t="s">
        <v>52</v>
      </c>
    </row>
    <row r="34" spans="1:5" ht="15">
      <c r="A34" s="31" t="s">
        <v>0</v>
      </c>
      <c r="B34" s="32">
        <v>75</v>
      </c>
      <c r="C34" s="61"/>
      <c r="D34" s="61"/>
      <c r="E34" s="54"/>
    </row>
    <row r="35" spans="1:5" ht="15">
      <c r="A35" s="31" t="s">
        <v>56</v>
      </c>
      <c r="B35" s="32">
        <v>50</v>
      </c>
      <c r="C35" s="38">
        <v>718</v>
      </c>
      <c r="D35" s="61" t="s">
        <v>315</v>
      </c>
      <c r="E35" s="54">
        <v>50</v>
      </c>
    </row>
    <row r="36" spans="1:5" ht="15">
      <c r="A36" s="31" t="s">
        <v>65</v>
      </c>
      <c r="B36" s="32" t="s">
        <v>64</v>
      </c>
      <c r="C36" s="61"/>
      <c r="D36" s="61"/>
      <c r="E36" s="54"/>
    </row>
    <row r="37" spans="1:4" ht="15">
      <c r="A37" s="25"/>
      <c r="B37" s="24"/>
      <c r="C37" s="39"/>
      <c r="D37" s="39"/>
    </row>
    <row r="38" spans="1:5" ht="15">
      <c r="A38" s="26" t="s">
        <v>59</v>
      </c>
      <c r="B38" s="26"/>
      <c r="C38" s="61"/>
      <c r="D38" s="61"/>
      <c r="E38" s="54"/>
    </row>
    <row r="39" spans="1:5" ht="15">
      <c r="A39" s="468" t="s">
        <v>62</v>
      </c>
      <c r="B39" s="468"/>
      <c r="C39" s="61"/>
      <c r="D39" s="61"/>
      <c r="E39" s="54"/>
    </row>
    <row r="40" spans="1:5" ht="25.5">
      <c r="A40" s="30" t="s">
        <v>54</v>
      </c>
      <c r="B40" s="30" t="s">
        <v>55</v>
      </c>
      <c r="C40" s="53" t="s">
        <v>104</v>
      </c>
      <c r="D40" s="53" t="s">
        <v>108</v>
      </c>
      <c r="E40" s="53" t="s">
        <v>52</v>
      </c>
    </row>
    <row r="41" spans="1:5" ht="15">
      <c r="A41" s="31" t="s">
        <v>0</v>
      </c>
      <c r="B41" s="31">
        <v>50</v>
      </c>
      <c r="C41" s="61"/>
      <c r="D41" s="61"/>
      <c r="E41" s="54"/>
    </row>
    <row r="42" spans="1:5" ht="15">
      <c r="A42" s="31" t="s">
        <v>60</v>
      </c>
      <c r="B42" s="31">
        <v>40</v>
      </c>
      <c r="C42" s="61"/>
      <c r="D42" s="61"/>
      <c r="E42" s="54"/>
    </row>
    <row r="43" spans="1:5" ht="15">
      <c r="A43" s="31" t="s">
        <v>61</v>
      </c>
      <c r="B43" s="31">
        <v>30</v>
      </c>
      <c r="C43" s="38">
        <v>718</v>
      </c>
      <c r="D43" s="61" t="s">
        <v>314</v>
      </c>
      <c r="E43" s="54">
        <v>30</v>
      </c>
    </row>
    <row r="44" spans="1:5" ht="15">
      <c r="A44" s="31" t="s">
        <v>18</v>
      </c>
      <c r="B44" s="31" t="s">
        <v>64</v>
      </c>
      <c r="C44" s="61"/>
      <c r="D44" s="61"/>
      <c r="E44" s="54"/>
    </row>
    <row r="45" spans="1:5" ht="15">
      <c r="A45" s="467" t="s">
        <v>63</v>
      </c>
      <c r="B45" s="467"/>
      <c r="C45" s="61"/>
      <c r="D45" s="61"/>
      <c r="E45" s="54"/>
    </row>
    <row r="46" spans="1:5" ht="25.5">
      <c r="A46" s="30" t="s">
        <v>54</v>
      </c>
      <c r="B46" s="30" t="s">
        <v>52</v>
      </c>
      <c r="C46" s="53" t="s">
        <v>104</v>
      </c>
      <c r="D46" s="53" t="s">
        <v>108</v>
      </c>
      <c r="E46" s="53" t="s">
        <v>52</v>
      </c>
    </row>
    <row r="47" spans="1:5" ht="15">
      <c r="A47" s="31" t="s">
        <v>0</v>
      </c>
      <c r="B47" s="32">
        <v>75</v>
      </c>
      <c r="C47" s="61"/>
      <c r="D47" s="61"/>
      <c r="E47" s="54"/>
    </row>
    <row r="48" spans="1:5" ht="15">
      <c r="A48" s="31" t="s">
        <v>56</v>
      </c>
      <c r="B48" s="32">
        <v>50</v>
      </c>
      <c r="C48" s="38">
        <v>718</v>
      </c>
      <c r="D48" s="61" t="s">
        <v>315</v>
      </c>
      <c r="E48" s="54">
        <v>50</v>
      </c>
    </row>
    <row r="49" spans="1:5" ht="15">
      <c r="A49" s="31" t="s">
        <v>65</v>
      </c>
      <c r="B49" s="32" t="s">
        <v>64</v>
      </c>
      <c r="C49" s="61"/>
      <c r="D49" s="61"/>
      <c r="E49" s="54"/>
    </row>
    <row r="51" spans="1:5" s="83" customFormat="1" ht="24.75" customHeight="1">
      <c r="A51" s="112" t="s">
        <v>151</v>
      </c>
      <c r="B51" s="112">
        <f>B28+B34+B41+B47</f>
        <v>250</v>
      </c>
      <c r="C51" s="112"/>
      <c r="D51" s="112"/>
      <c r="E51" s="112">
        <f>E30+E35+E43+E48</f>
        <v>160</v>
      </c>
    </row>
  </sheetData>
  <sheetProtection/>
  <mergeCells count="10">
    <mergeCell ref="A1:E1"/>
    <mergeCell ref="A2:E2"/>
    <mergeCell ref="A4:A5"/>
    <mergeCell ref="B4:B5"/>
    <mergeCell ref="C6:C14"/>
    <mergeCell ref="A45:B45"/>
    <mergeCell ref="A39:B39"/>
    <mergeCell ref="C18:E18"/>
    <mergeCell ref="C4:E4"/>
    <mergeCell ref="A26:B26"/>
  </mergeCells>
  <printOptions/>
  <pageMargins left="0.7" right="0.7" top="0.75" bottom="0.75" header="0.3" footer="0.3"/>
  <pageSetup horizontalDpi="600" verticalDpi="600" orientation="portrait" scale="46" r:id="rId1"/>
</worksheet>
</file>

<file path=xl/worksheets/sheet7.xml><?xml version="1.0" encoding="utf-8"?>
<worksheet xmlns="http://schemas.openxmlformats.org/spreadsheetml/2006/main" xmlns:r="http://schemas.openxmlformats.org/officeDocument/2006/relationships">
  <sheetPr>
    <tabColor theme="6" tint="0.7999799847602844"/>
  </sheetPr>
  <dimension ref="A1:E9"/>
  <sheetViews>
    <sheetView zoomScalePageLayoutView="0" workbookViewId="0" topLeftCell="A1">
      <selection activeCell="A6" sqref="A6"/>
    </sheetView>
  </sheetViews>
  <sheetFormatPr defaultColWidth="11.421875" defaultRowHeight="15"/>
  <cols>
    <col min="1" max="1" width="88.8515625" style="0" customWidth="1"/>
    <col min="2" max="2" width="16.421875" style="0" customWidth="1"/>
    <col min="3" max="3" width="5.140625" style="0" bestFit="1" customWidth="1"/>
    <col min="4" max="4" width="49.57421875" style="37" customWidth="1"/>
    <col min="5" max="5" width="7.57421875" style="37" bestFit="1" customWidth="1"/>
    <col min="6" max="43" width="11.421875" style="37" customWidth="1"/>
  </cols>
  <sheetData>
    <row r="1" spans="1:5" ht="30" customHeight="1">
      <c r="A1" s="435" t="s">
        <v>316</v>
      </c>
      <c r="B1" s="436"/>
      <c r="C1" s="436"/>
      <c r="D1" s="436"/>
      <c r="E1" s="472"/>
    </row>
    <row r="2" spans="1:5" ht="30" customHeight="1">
      <c r="A2" s="437" t="s">
        <v>47</v>
      </c>
      <c r="B2" s="438"/>
      <c r="C2" s="438"/>
      <c r="D2" s="438"/>
      <c r="E2" s="473"/>
    </row>
    <row r="3" spans="1:5" s="116" customFormat="1" ht="30" customHeight="1">
      <c r="A3" s="459"/>
      <c r="B3" s="460"/>
      <c r="C3" s="460"/>
      <c r="D3" s="460"/>
      <c r="E3" s="461"/>
    </row>
    <row r="4" spans="1:5" ht="24.75" customHeight="1">
      <c r="A4" s="462" t="s">
        <v>4</v>
      </c>
      <c r="B4" s="462" t="s">
        <v>3</v>
      </c>
      <c r="C4" s="445" t="s">
        <v>271</v>
      </c>
      <c r="D4" s="445"/>
      <c r="E4" s="445"/>
    </row>
    <row r="5" spans="1:5" ht="24.75" customHeight="1" thickBot="1">
      <c r="A5" s="463"/>
      <c r="B5" s="463"/>
      <c r="C5" s="114" t="s">
        <v>104</v>
      </c>
      <c r="D5" s="114" t="s">
        <v>108</v>
      </c>
      <c r="E5" s="114" t="s">
        <v>52</v>
      </c>
    </row>
    <row r="6" spans="1:5" ht="68.25" thickBot="1">
      <c r="A6" s="225" t="s">
        <v>275</v>
      </c>
      <c r="B6" s="243">
        <v>150</v>
      </c>
      <c r="C6" s="366"/>
      <c r="D6" s="225" t="s">
        <v>317</v>
      </c>
      <c r="E6" s="215">
        <v>150</v>
      </c>
    </row>
    <row r="7" spans="1:5" ht="81.75" thickBot="1">
      <c r="A7" s="225" t="s">
        <v>276</v>
      </c>
      <c r="B7" s="243">
        <v>150</v>
      </c>
      <c r="C7" s="366"/>
      <c r="D7" s="225" t="s">
        <v>319</v>
      </c>
      <c r="E7" s="215">
        <v>150</v>
      </c>
    </row>
    <row r="8" spans="1:5" ht="108" thickBot="1">
      <c r="A8" s="272" t="s">
        <v>296</v>
      </c>
      <c r="B8" s="273">
        <v>150</v>
      </c>
      <c r="C8" s="366"/>
      <c r="D8" s="272" t="s">
        <v>320</v>
      </c>
      <c r="E8" s="215">
        <v>150</v>
      </c>
    </row>
    <row r="9" spans="1:5" ht="25.5" customHeight="1" thickBot="1">
      <c r="A9" s="274" t="s">
        <v>27</v>
      </c>
      <c r="B9" s="275">
        <f>SUM(B6:B8)</f>
        <v>450</v>
      </c>
      <c r="C9" s="51"/>
      <c r="D9" s="274" t="s">
        <v>27</v>
      </c>
      <c r="E9" s="275">
        <f>SUM(E6:E8)</f>
        <v>450</v>
      </c>
    </row>
  </sheetData>
  <sheetProtection/>
  <mergeCells count="7">
    <mergeCell ref="C6:C8"/>
    <mergeCell ref="A1:E1"/>
    <mergeCell ref="A2:E2"/>
    <mergeCell ref="A4:A5"/>
    <mergeCell ref="B4:B5"/>
    <mergeCell ref="A3:E3"/>
    <mergeCell ref="C4:E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6" tint="0.7999799847602844"/>
  </sheetPr>
  <dimension ref="A1:E17"/>
  <sheetViews>
    <sheetView zoomScalePageLayoutView="0" workbookViewId="0" topLeftCell="A15">
      <selection activeCell="A20" sqref="A20"/>
    </sheetView>
  </sheetViews>
  <sheetFormatPr defaultColWidth="11.421875" defaultRowHeight="15"/>
  <cols>
    <col min="1" max="1" width="113.140625" style="0" customWidth="1"/>
    <col min="2" max="2" width="6.8515625" style="0" bestFit="1" customWidth="1"/>
    <col min="3" max="3" width="6.140625" style="0" bestFit="1" customWidth="1"/>
    <col min="4" max="4" width="42.421875" style="0" bestFit="1" customWidth="1"/>
    <col min="5" max="5" width="7.57421875" style="0" bestFit="1" customWidth="1"/>
  </cols>
  <sheetData>
    <row r="1" spans="1:5" ht="30" customHeight="1">
      <c r="A1" s="435" t="s">
        <v>323</v>
      </c>
      <c r="B1" s="436"/>
      <c r="C1" s="436"/>
      <c r="D1" s="436"/>
      <c r="E1" s="472"/>
    </row>
    <row r="2" spans="1:5" ht="30" customHeight="1">
      <c r="A2" s="437" t="s">
        <v>47</v>
      </c>
      <c r="B2" s="438"/>
      <c r="C2" s="438"/>
      <c r="D2" s="438"/>
      <c r="E2" s="473"/>
    </row>
    <row r="3" spans="1:5" s="116" customFormat="1" ht="30" customHeight="1">
      <c r="A3" s="459"/>
      <c r="B3" s="460"/>
      <c r="C3" s="460"/>
      <c r="D3" s="460"/>
      <c r="E3" s="461"/>
    </row>
    <row r="4" spans="1:5" ht="24.75" customHeight="1">
      <c r="A4" s="477" t="s">
        <v>4</v>
      </c>
      <c r="B4" s="477" t="s">
        <v>3</v>
      </c>
      <c r="C4" s="445" t="s">
        <v>271</v>
      </c>
      <c r="D4" s="445"/>
      <c r="E4" s="445"/>
    </row>
    <row r="5" spans="1:5" ht="24.75" customHeight="1" thickBot="1">
      <c r="A5" s="477"/>
      <c r="B5" s="477"/>
      <c r="C5" s="110" t="s">
        <v>104</v>
      </c>
      <c r="D5" s="110" t="s">
        <v>108</v>
      </c>
      <c r="E5" s="110" t="s">
        <v>52</v>
      </c>
    </row>
    <row r="6" spans="1:5" ht="24.75" customHeight="1">
      <c r="A6" s="279" t="s">
        <v>324</v>
      </c>
      <c r="B6" s="280">
        <v>150</v>
      </c>
      <c r="C6" s="218"/>
      <c r="D6" s="474" t="s">
        <v>328</v>
      </c>
      <c r="E6" s="474">
        <v>50</v>
      </c>
    </row>
    <row r="7" spans="1:5" ht="15">
      <c r="A7" s="281" t="s">
        <v>325</v>
      </c>
      <c r="B7" s="277">
        <v>50</v>
      </c>
      <c r="C7" s="218"/>
      <c r="D7" s="475"/>
      <c r="E7" s="475"/>
    </row>
    <row r="8" spans="1:5" ht="15">
      <c r="A8" s="281" t="s">
        <v>326</v>
      </c>
      <c r="B8" s="277">
        <v>100</v>
      </c>
      <c r="C8" s="218"/>
      <c r="D8" s="475"/>
      <c r="E8" s="475"/>
    </row>
    <row r="9" spans="1:5" ht="15">
      <c r="A9" s="281" t="s">
        <v>327</v>
      </c>
      <c r="B9" s="277">
        <v>150</v>
      </c>
      <c r="C9" s="218"/>
      <c r="D9" s="476"/>
      <c r="E9" s="476"/>
    </row>
    <row r="10" spans="1:5" ht="28.5" customHeight="1">
      <c r="A10" s="40" t="s">
        <v>321</v>
      </c>
      <c r="B10" s="218">
        <v>150</v>
      </c>
      <c r="C10" s="218"/>
      <c r="D10" s="474" t="s">
        <v>329</v>
      </c>
      <c r="E10" s="474">
        <v>150</v>
      </c>
    </row>
    <row r="11" spans="1:5" ht="15">
      <c r="A11" s="278">
        <v>10000</v>
      </c>
      <c r="B11" s="277">
        <v>50</v>
      </c>
      <c r="C11" s="218"/>
      <c r="D11" s="475"/>
      <c r="E11" s="475"/>
    </row>
    <row r="12" spans="1:5" ht="15">
      <c r="A12" s="278">
        <v>15000</v>
      </c>
      <c r="B12" s="277">
        <v>100</v>
      </c>
      <c r="C12" s="218"/>
      <c r="D12" s="475"/>
      <c r="E12" s="475"/>
    </row>
    <row r="13" spans="1:5" ht="15">
      <c r="A13" s="278">
        <v>20000</v>
      </c>
      <c r="B13" s="277">
        <v>150</v>
      </c>
      <c r="C13" s="218"/>
      <c r="D13" s="476"/>
      <c r="E13" s="476"/>
    </row>
    <row r="14" spans="1:5" ht="120.75">
      <c r="A14" s="40" t="s">
        <v>296</v>
      </c>
      <c r="B14" s="218">
        <v>75</v>
      </c>
      <c r="C14" s="218"/>
      <c r="D14" s="40" t="s">
        <v>320</v>
      </c>
      <c r="E14" s="216">
        <v>75</v>
      </c>
    </row>
    <row r="15" spans="1:5" ht="176.25" thickBot="1">
      <c r="A15" s="40" t="s">
        <v>322</v>
      </c>
      <c r="B15" s="218">
        <v>75</v>
      </c>
      <c r="C15" s="218"/>
      <c r="D15" s="283" t="s">
        <v>330</v>
      </c>
      <c r="E15" s="216">
        <v>75</v>
      </c>
    </row>
    <row r="16" spans="1:5" ht="15.75" thickBot="1">
      <c r="A16" s="282" t="s">
        <v>27</v>
      </c>
      <c r="B16" s="275">
        <f>B6+B10+B14+B15</f>
        <v>450</v>
      </c>
      <c r="C16" s="51"/>
      <c r="D16" s="51" t="s">
        <v>115</v>
      </c>
      <c r="E16" s="51">
        <f>SUM(E6:E15)</f>
        <v>350</v>
      </c>
    </row>
    <row r="17" spans="1:5" ht="15">
      <c r="A17" s="37"/>
      <c r="B17" s="37"/>
      <c r="C17" s="37"/>
      <c r="D17" s="37"/>
      <c r="E17" s="37"/>
    </row>
  </sheetData>
  <sheetProtection/>
  <mergeCells count="10">
    <mergeCell ref="A1:E1"/>
    <mergeCell ref="A2:E2"/>
    <mergeCell ref="D6:D9"/>
    <mergeCell ref="E6:E9"/>
    <mergeCell ref="D10:D13"/>
    <mergeCell ref="E10:E13"/>
    <mergeCell ref="A4:A5"/>
    <mergeCell ref="B4:B5"/>
    <mergeCell ref="A3:E3"/>
    <mergeCell ref="C4:E4"/>
  </mergeCells>
  <printOptions/>
  <pageMargins left="0.7" right="0.7" top="0.75" bottom="0.75" header="0.3" footer="0.3"/>
  <pageSetup horizontalDpi="600" verticalDpi="600" orientation="portrait" scale="55" r:id="rId1"/>
</worksheet>
</file>

<file path=xl/worksheets/sheet9.xml><?xml version="1.0" encoding="utf-8"?>
<worksheet xmlns="http://schemas.openxmlformats.org/spreadsheetml/2006/main" xmlns:r="http://schemas.openxmlformats.org/officeDocument/2006/relationships">
  <sheetPr>
    <tabColor theme="6" tint="0.7999799847602844"/>
  </sheetPr>
  <dimension ref="A1:E16"/>
  <sheetViews>
    <sheetView zoomScalePageLayoutView="0" workbookViewId="0" topLeftCell="A6">
      <selection activeCell="D8" sqref="D8"/>
    </sheetView>
  </sheetViews>
  <sheetFormatPr defaultColWidth="11.421875" defaultRowHeight="15"/>
  <cols>
    <col min="1" max="1" width="74.57421875" style="0" customWidth="1"/>
    <col min="2" max="2" width="8.00390625" style="0" bestFit="1" customWidth="1"/>
    <col min="3" max="3" width="5.140625" style="0" bestFit="1" customWidth="1"/>
    <col min="4" max="4" width="27.421875" style="0" customWidth="1"/>
    <col min="5" max="5" width="7.57421875" style="0" bestFit="1" customWidth="1"/>
  </cols>
  <sheetData>
    <row r="1" spans="1:5" ht="30" customHeight="1">
      <c r="A1" s="435" t="s">
        <v>331</v>
      </c>
      <c r="B1" s="436"/>
      <c r="C1" s="436"/>
      <c r="D1" s="436"/>
      <c r="E1" s="472"/>
    </row>
    <row r="2" spans="1:5" ht="30" customHeight="1">
      <c r="A2" s="437" t="s">
        <v>47</v>
      </c>
      <c r="B2" s="438"/>
      <c r="C2" s="438"/>
      <c r="D2" s="438"/>
      <c r="E2" s="473"/>
    </row>
    <row r="3" spans="1:5" s="116" customFormat="1" ht="30" customHeight="1">
      <c r="A3" s="459"/>
      <c r="B3" s="460"/>
      <c r="C3" s="460"/>
      <c r="D3" s="460"/>
      <c r="E3" s="461"/>
    </row>
    <row r="4" spans="1:5" ht="24.75" customHeight="1">
      <c r="A4" s="477" t="s">
        <v>4</v>
      </c>
      <c r="B4" s="477" t="s">
        <v>3</v>
      </c>
      <c r="C4" s="445" t="s">
        <v>271</v>
      </c>
      <c r="D4" s="445"/>
      <c r="E4" s="445"/>
    </row>
    <row r="5" spans="1:5" ht="24.75" customHeight="1" thickBot="1">
      <c r="A5" s="479"/>
      <c r="B5" s="479"/>
      <c r="C5" s="229" t="s">
        <v>104</v>
      </c>
      <c r="D5" s="229" t="s">
        <v>108</v>
      </c>
      <c r="E5" s="229" t="s">
        <v>52</v>
      </c>
    </row>
    <row r="6" spans="1:5" ht="42" customHeight="1">
      <c r="A6" s="290" t="s">
        <v>332</v>
      </c>
      <c r="B6" s="276">
        <v>150</v>
      </c>
      <c r="C6" s="478">
        <v>719</v>
      </c>
      <c r="D6" s="276" t="s">
        <v>67</v>
      </c>
      <c r="E6" s="276">
        <v>0</v>
      </c>
    </row>
    <row r="7" spans="1:5" ht="15">
      <c r="A7" s="285" t="s">
        <v>333</v>
      </c>
      <c r="B7" s="277">
        <v>50</v>
      </c>
      <c r="C7" s="475"/>
      <c r="D7" s="218"/>
      <c r="E7" s="218"/>
    </row>
    <row r="8" spans="1:5" ht="15">
      <c r="A8" s="285" t="s">
        <v>334</v>
      </c>
      <c r="B8" s="277">
        <v>100</v>
      </c>
      <c r="C8" s="475"/>
      <c r="D8" s="218"/>
      <c r="E8" s="218"/>
    </row>
    <row r="9" spans="1:5" ht="15">
      <c r="A9" s="285" t="s">
        <v>335</v>
      </c>
      <c r="B9" s="277">
        <v>150</v>
      </c>
      <c r="C9" s="475"/>
      <c r="D9" s="218"/>
      <c r="E9" s="218"/>
    </row>
    <row r="10" spans="1:5" ht="48" customHeight="1">
      <c r="A10" s="286" t="s">
        <v>336</v>
      </c>
      <c r="B10" s="218">
        <v>150</v>
      </c>
      <c r="C10" s="475"/>
      <c r="D10" s="218" t="s">
        <v>67</v>
      </c>
      <c r="E10" s="218">
        <v>0</v>
      </c>
    </row>
    <row r="11" spans="1:5" ht="15">
      <c r="A11" s="285" t="s">
        <v>337</v>
      </c>
      <c r="B11" s="277">
        <v>50</v>
      </c>
      <c r="C11" s="475"/>
      <c r="D11" s="218"/>
      <c r="E11" s="218"/>
    </row>
    <row r="12" spans="1:5" ht="15">
      <c r="A12" s="285" t="s">
        <v>333</v>
      </c>
      <c r="B12" s="277">
        <v>100</v>
      </c>
      <c r="C12" s="475"/>
      <c r="D12" s="289"/>
      <c r="E12" s="218"/>
    </row>
    <row r="13" spans="1:5" ht="15">
      <c r="A13" s="285" t="s">
        <v>334</v>
      </c>
      <c r="B13" s="277">
        <v>150</v>
      </c>
      <c r="C13" s="475"/>
      <c r="D13" s="289"/>
      <c r="E13" s="218"/>
    </row>
    <row r="14" spans="1:5" ht="27">
      <c r="A14" s="286" t="s">
        <v>338</v>
      </c>
      <c r="B14" s="218">
        <v>50</v>
      </c>
      <c r="C14" s="475"/>
      <c r="D14" s="218" t="s">
        <v>67</v>
      </c>
      <c r="E14" s="218">
        <v>0</v>
      </c>
    </row>
    <row r="15" spans="1:5" ht="24.75" customHeight="1">
      <c r="A15" s="264" t="s">
        <v>278</v>
      </c>
      <c r="B15" s="218">
        <v>100</v>
      </c>
      <c r="C15" s="476"/>
      <c r="D15" s="218" t="s">
        <v>67</v>
      </c>
      <c r="E15" s="218">
        <v>0</v>
      </c>
    </row>
    <row r="16" spans="1:5" ht="15.75" thickBot="1">
      <c r="A16" s="287" t="s">
        <v>27</v>
      </c>
      <c r="B16" s="288">
        <f>B6+B10+B14+B15</f>
        <v>450</v>
      </c>
      <c r="C16" s="218"/>
      <c r="D16" s="287" t="s">
        <v>27</v>
      </c>
      <c r="E16" s="288">
        <f>E6+E10+E14+E15</f>
        <v>0</v>
      </c>
    </row>
  </sheetData>
  <sheetProtection/>
  <mergeCells count="7">
    <mergeCell ref="A1:E1"/>
    <mergeCell ref="C6:C15"/>
    <mergeCell ref="A2:E2"/>
    <mergeCell ref="A3:E3"/>
    <mergeCell ref="A4:A5"/>
    <mergeCell ref="B4:B5"/>
    <mergeCell ref="C4:E4"/>
  </mergeCells>
  <printOptions/>
  <pageMargins left="0.7" right="0.7" top="0.75" bottom="0.75" header="0.3" footer="0.3"/>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SIOMARA LUCIA BARRERA</cp:lastModifiedBy>
  <cp:lastPrinted>2018-08-23T01:43:50Z</cp:lastPrinted>
  <dcterms:created xsi:type="dcterms:W3CDTF">2015-02-04T19:55:13Z</dcterms:created>
  <dcterms:modified xsi:type="dcterms:W3CDTF">2019-08-14T22:33:01Z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c700311-1b20-487f-9129-30717d50ca8e_Enabled">
    <vt:lpwstr>True</vt:lpwstr>
  </property>
  <property fmtid="{D5CDD505-2E9C-101B-9397-08002B2CF9AE}" pid="4" name="MSIP_Label_9c700311-1b20-487f-9129-30717d50ca8e_SiteId">
    <vt:lpwstr>76e3921f-489b-4b7e-9547-9ea297add9b5</vt:lpwstr>
  </property>
  <property fmtid="{D5CDD505-2E9C-101B-9397-08002B2CF9AE}" pid="5" name="MSIP_Label_9c700311-1b20-487f-9129-30717d50ca8e_Owner">
    <vt:lpwstr>oscar.cortes@willistowerswatson.com</vt:lpwstr>
  </property>
  <property fmtid="{D5CDD505-2E9C-101B-9397-08002B2CF9AE}" pid="6" name="MSIP_Label_9c700311-1b20-487f-9129-30717d50ca8e_SetDate">
    <vt:lpwstr>2019-08-12T23:06:16.3151371Z</vt:lpwstr>
  </property>
  <property fmtid="{D5CDD505-2E9C-101B-9397-08002B2CF9AE}" pid="7" name="MSIP_Label_9c700311-1b20-487f-9129-30717d50ca8e_Name">
    <vt:lpwstr>Confidential</vt:lpwstr>
  </property>
  <property fmtid="{D5CDD505-2E9C-101B-9397-08002B2CF9AE}" pid="8" name="MSIP_Label_9c700311-1b20-487f-9129-30717d50ca8e_Application">
    <vt:lpwstr>Microsoft Azure Information Protection</vt:lpwstr>
  </property>
  <property fmtid="{D5CDD505-2E9C-101B-9397-08002B2CF9AE}" pid="9" name="MSIP_Label_9c700311-1b20-487f-9129-30717d50ca8e_ActionId">
    <vt:lpwstr>4711ebcf-41c8-4d70-999f-ed24fe1c2790</vt:lpwstr>
  </property>
  <property fmtid="{D5CDD505-2E9C-101B-9397-08002B2CF9AE}" pid="10" name="MSIP_Label_9c700311-1b20-487f-9129-30717d50ca8e_Extended_MSFT_Method">
    <vt:lpwstr>Automatic</vt:lpwstr>
  </property>
  <property fmtid="{D5CDD505-2E9C-101B-9397-08002B2CF9AE}" pid="11" name="MSIP_Label_d347b247-e90e-43a3-9d7b-004f14ae6873_Enabled">
    <vt:lpwstr>True</vt:lpwstr>
  </property>
  <property fmtid="{D5CDD505-2E9C-101B-9397-08002B2CF9AE}" pid="12" name="MSIP_Label_d347b247-e90e-43a3-9d7b-004f14ae6873_SiteId">
    <vt:lpwstr>76e3921f-489b-4b7e-9547-9ea297add9b5</vt:lpwstr>
  </property>
  <property fmtid="{D5CDD505-2E9C-101B-9397-08002B2CF9AE}" pid="13" name="MSIP_Label_d347b247-e90e-43a3-9d7b-004f14ae6873_Owner">
    <vt:lpwstr>oscar.cortes@willistowerswatson.com</vt:lpwstr>
  </property>
  <property fmtid="{D5CDD505-2E9C-101B-9397-08002B2CF9AE}" pid="14" name="MSIP_Label_d347b247-e90e-43a3-9d7b-004f14ae6873_SetDate">
    <vt:lpwstr>2019-08-12T23:06:16.3151371Z</vt:lpwstr>
  </property>
  <property fmtid="{D5CDD505-2E9C-101B-9397-08002B2CF9AE}" pid="15" name="MSIP_Label_d347b247-e90e-43a3-9d7b-004f14ae6873_Name">
    <vt:lpwstr>Anyone (No Protection)</vt:lpwstr>
  </property>
  <property fmtid="{D5CDD505-2E9C-101B-9397-08002B2CF9AE}" pid="16" name="MSIP_Label_d347b247-e90e-43a3-9d7b-004f14ae6873_Application">
    <vt:lpwstr>Microsoft Azure Information Protection</vt:lpwstr>
  </property>
  <property fmtid="{D5CDD505-2E9C-101B-9397-08002B2CF9AE}" pid="17" name="MSIP_Label_d347b247-e90e-43a3-9d7b-004f14ae6873_ActionId">
    <vt:lpwstr>4711ebcf-41c8-4d70-999f-ed24fe1c2790</vt:lpwstr>
  </property>
  <property fmtid="{D5CDD505-2E9C-101B-9397-08002B2CF9AE}" pid="18" name="MSIP_Label_d347b247-e90e-43a3-9d7b-004f14ae6873_Parent">
    <vt:lpwstr>9c700311-1b20-487f-9129-30717d50ca8e</vt:lpwstr>
  </property>
  <property fmtid="{D5CDD505-2E9C-101B-9397-08002B2CF9AE}" pid="19" name="MSIP_Label_d347b247-e90e-43a3-9d7b-004f14ae6873_Extended_MSFT_Method">
    <vt:lpwstr>Automatic</vt:lpwstr>
  </property>
  <property fmtid="{D5CDD505-2E9C-101B-9397-08002B2CF9AE}" pid="20" name="Sensitivity">
    <vt:lpwstr>Confidential Anyone (No Protection)</vt:lpwstr>
  </property>
</Properties>
</file>