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203" documentId="8_{B1915822-3AD2-4C55-99A3-F68DE09BC323}" xr6:coauthVersionLast="47" xr6:coauthVersionMax="47" xr10:uidLastSave="{CE364CC0-A29F-4B1F-860D-12AA54F61C38}"/>
  <bookViews>
    <workbookView xWindow="-28920" yWindow="-120" windowWidth="29040" windowHeight="15720" tabRatio="851" activeTab="3" xr2:uid="{00000000-000D-0000-FFFF-FFFF00000000}"/>
  </bookViews>
  <sheets>
    <sheet name="GENERALIDADES" sheetId="50" r:id="rId1"/>
    <sheet name="RC CYBER" sheetId="53" r:id="rId2"/>
    <sheet name="ECONOMICA" sheetId="48" r:id="rId3"/>
    <sheet name="CONSOLIDADO" sheetId="49" r:id="rId4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3" l="1"/>
  <c r="F14" i="53"/>
  <c r="H7" i="53"/>
  <c r="D5" i="49"/>
  <c r="C5" i="49"/>
  <c r="D3" i="49"/>
  <c r="C3" i="49"/>
  <c r="G17" i="48"/>
  <c r="G16" i="48"/>
  <c r="F12" i="48"/>
  <c r="H13" i="53"/>
  <c r="H12" i="53"/>
  <c r="F11" i="53"/>
  <c r="H10" i="53"/>
  <c r="H9" i="53"/>
  <c r="H8" i="53"/>
  <c r="C4" i="49" l="1"/>
  <c r="D4" i="49"/>
  <c r="D10" i="49" l="1"/>
  <c r="D23" i="53"/>
  <c r="D22" i="53"/>
  <c r="D21" i="53"/>
  <c r="J22" i="53"/>
  <c r="J23" i="53"/>
  <c r="J21" i="53"/>
  <c r="K21" i="53" s="1"/>
  <c r="K22" i="53"/>
  <c r="K23" i="53"/>
  <c r="D7" i="53"/>
  <c r="D8" i="53"/>
  <c r="D9" i="53"/>
  <c r="D10" i="53"/>
  <c r="D11" i="53"/>
  <c r="D12" i="53"/>
  <c r="D13" i="53"/>
  <c r="D6" i="53"/>
  <c r="D14" i="53" s="1"/>
  <c r="K7" i="53"/>
  <c r="K8" i="53"/>
  <c r="K9" i="53"/>
  <c r="K10" i="53"/>
  <c r="K11" i="53"/>
  <c r="K12" i="53"/>
  <c r="K13" i="53"/>
  <c r="K6" i="53"/>
  <c r="J7" i="53"/>
  <c r="J8" i="53"/>
  <c r="J9" i="53"/>
  <c r="J10" i="53"/>
  <c r="J11" i="53"/>
  <c r="J12" i="53"/>
  <c r="J13" i="53"/>
  <c r="J6" i="53"/>
  <c r="C14" i="53"/>
  <c r="H24" i="53"/>
  <c r="F24" i="53"/>
  <c r="C10" i="49" l="1"/>
  <c r="B10" i="49"/>
  <c r="F11" i="48" l="1"/>
</calcChain>
</file>

<file path=xl/sharedStrings.xml><?xml version="1.0" encoding="utf-8"?>
<sst xmlns="http://schemas.openxmlformats.org/spreadsheetml/2006/main" count="98" uniqueCount="73">
  <si>
    <t>Las condiciones, coberturas, cláusulas, límites y/o plazo indicados a continuación no son de obligatorio ofrecimiento por los oferentes. Para su calificación  se considerarán los siguientes criterios que corresponden a los generales aplicables, por lo tanto en el caso que se estipulen criterios particulares dentro del contenido de las condiciones, estos primarán sobre los generales:</t>
  </si>
  <si>
    <t>Para las condiciones complementarias para las que se indica requerimiento de límites y/o plazos,  se calificarán hasta el límite y/o plazo solicitado; es decir, los excesos u ofrecimientos adicionales a los señalados en las condiciones complementarias, no se considerarán para asignación de puntaje, sin embargo, el oferente se obliga a otorgarlo en caso de adjudicación y acepta dicha condición con la firma de la oferta.</t>
  </si>
  <si>
    <t xml:space="preserve">1. Para acceder a calificación, el oferente deberá registrar en forma expresa y de manera clara, el valor y/o límite que ofrece.  </t>
  </si>
  <si>
    <t xml:space="preserve">Condiciones Complementarias </t>
  </si>
  <si>
    <t xml:space="preserve">Las condiciones complementarias abajo indicadas, para las cuales se señalan sublímites y/o plazos, se calificarán con la asignación del máximo puntaje para la propuesta que ofrezca o se aproxime al sublímite y/o plazo señalado. Las demás ofertas se calificarán en forma proporcional al de la propuesta calificada con el maximo puntaje.  </t>
  </si>
  <si>
    <t xml:space="preserve">CONDICIONES COMPLEMENTARIAS. </t>
  </si>
  <si>
    <t>OFERTA</t>
  </si>
  <si>
    <t>PUNTAJE</t>
  </si>
  <si>
    <t>TOTAL</t>
  </si>
  <si>
    <t>PUNTOS</t>
  </si>
  <si>
    <t>MÉTODO APLICABLE</t>
  </si>
  <si>
    <t>PRESUPUESTO OFICIAL</t>
  </si>
  <si>
    <t>OFERTAS VÁLIDAS</t>
  </si>
  <si>
    <t>IT</t>
  </si>
  <si>
    <t>OFERENTE</t>
  </si>
  <si>
    <t>PUNTAJE 
MÁXIMO</t>
  </si>
  <si>
    <t>MENOR VALOR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</si>
  <si>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</si>
  <si>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</si>
  <si>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</si>
  <si>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</si>
  <si>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</si>
  <si>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</si>
  <si>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</si>
  <si>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</si>
  <si>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CONDICIONES TÉCNICAS COMPLEMENTARIAS</t>
  </si>
  <si>
    <t xml:space="preserve">REGLAS DE INTERPRETACIÓN PARA LA EVALUACIÓN DE LAS CONDICIONES TECNICAS COMPLEMENTARIAS </t>
  </si>
  <si>
    <r>
      <t xml:space="preserve">Se precisa que el ofrecimiento de condiciones (que presten beneficio a la Entidad Asegurada), </t>
    </r>
    <r>
      <rPr>
        <b/>
        <u/>
        <sz val="11"/>
        <rFont val="Arial"/>
        <family val="2"/>
      </rPr>
      <t>adicionales</t>
    </r>
    <r>
      <rPr>
        <sz val="11"/>
        <rFont val="Arial"/>
        <family val="2"/>
      </rPr>
      <t xml:space="preserve"> a las complementarias solicitadas o en exceso a las mismas; no serán objeto de asignación de puntaje, no obstante la presentación de éstas obliga a la Aseguradora a su otorgamiento en caso de que el contrato le sea adjudicado y el oferente con la firma de la propuesta acepta esta condición.</t>
    </r>
  </si>
  <si>
    <r>
      <t xml:space="preserve"> Condiciones complementarias </t>
    </r>
    <r>
      <rPr>
        <b/>
        <u/>
        <sz val="11"/>
        <rFont val="Arial"/>
        <family val="2"/>
      </rPr>
      <t>que</t>
    </r>
    <r>
      <rPr>
        <b/>
        <sz val="11"/>
        <rFont val="Arial"/>
        <family val="2"/>
      </rPr>
      <t xml:space="preserve"> contienen solo texto: </t>
    </r>
  </si>
  <si>
    <r>
      <t xml:space="preserve">Se otorgará el máximo puntaje asignado a las propuestas que las ofrezcan con el mismo texto y bajo las mismas condiciones </t>
    </r>
    <r>
      <rPr>
        <u/>
        <sz val="11"/>
        <rFont val="Arial"/>
        <family val="2"/>
      </rPr>
      <t>o en condiciones superiores en beneficio de la Entidad Asegurada</t>
    </r>
    <r>
      <rPr>
        <sz val="11"/>
        <rFont val="Arial"/>
        <family val="2"/>
      </rPr>
      <t>. Las propuestas que modifiquen el texto, sin que ello conlleve a la pérdida de la aplicabilidad y/u operatividad de la condición, se le asignará el 50% del puntaje y las propuestas que no las ofrezcan se calificarán con cero (0) puntos. En el caso de ofertas que además de modificar texto, señalen limite o plazo, se calificará el puntaje promedio de la aplicación de este criterio y el de la sublimitación.
Cuando del texto se infiera un plazo o valor si se otorga sin limite o sin plazo se entiende que es el maximo valor para efecto de comparación proporcional de calificación.</t>
    </r>
  </si>
  <si>
    <t xml:space="preserve"> Condiciones complementarias para las cuales aplican sublímites y/o plazos: </t>
  </si>
  <si>
    <t xml:space="preserve">Las condiciones complementarias abajo indicadas, en las que solo se consigna texto, se calificarán con la asignación del máximo puntaje para la propuesta que las ofrezca sin sublímite y/o término, es decir, se considerarán otorgadas al 100%. En caso de propuestas que ofrezcan estas condiciones modificadas en cuanto a plazo y/o límite, se asignará el puntaje en forma proporcional con la considerada al 100%  </t>
  </si>
  <si>
    <t xml:space="preserve"> Para la aplicación de la calificación proporcional y descendente de coberturas y/o cláusulas que indiquen sublímites por evento / vigencia o agregado anual, se aplicará para la calificación de evento el 50% del puntaje establecido para la condición evaluada y el 50% para la de vigencia o agregado anual. De igual forma la oferta que contemple solamente sublímite para evento, se considerará para la calificación de los dos (2) aspectos, es decir, evento / vigencia o agregado anual.      </t>
  </si>
  <si>
    <t xml:space="preserve"> Condiciones complementarias, con requerimiento de oferta de limites y/o valores fijos que se registren en tablas y/o que contemplen rangos y/o valores con base en los cuales se debe efectuar el ofrecimiento:  </t>
  </si>
  <si>
    <t xml:space="preserve">2.  En el caso de presentar propuesta por un valor y/o límite diferente al establecido en los  rangos de la tabla, se tomará para la asignación de puntaje, el monto y/o límite del rango inmediatamente anterior al del valor ofrecido y el Oferente acepta esta condición con la firma de la oferta y, de ser adjudicada la propuesta, expedirá la póliza con el valor indicado en la propuesta. </t>
  </si>
  <si>
    <t xml:space="preserve">En el caso de que en el resultado del calculo proporcional arroje un puntaje menor a un punto, se asignará como calificación 1,00 punto, cuando sea mayor o igual a 0,5 en consecuencia el valor inferior a 0,5 no se asignara puntaje.      </t>
  </si>
  <si>
    <t> El oferente deberá señalar expresamente en su propuesta las condiciones complementarias que ofrece especificando limite, periodo y demás información necesaria para su evaluación de acuerdo con las condiciones de cada una de ellas, en caso de que no lo indique,se entenderá que las mismas no fueron ofrecidas y por lo tanto no se asignará puntaje alguno.</t>
  </si>
  <si>
    <t>CONDICIONES COMPLEMENTARIAS CALIFICABLES NO OBLIGATORIAS</t>
  </si>
  <si>
    <t>Puntos</t>
  </si>
  <si>
    <t>ASPECTOS AMBIENTALES</t>
  </si>
  <si>
    <t xml:space="preserve">SURA SEGUROS </t>
  </si>
  <si>
    <t>SURA SEGUROS</t>
  </si>
  <si>
    <t>LA PREVISORA SEGUROS</t>
  </si>
  <si>
    <t>EVALUACION ECONOMICA</t>
  </si>
  <si>
    <t>DESCRIPCIÓN</t>
  </si>
  <si>
    <t>Deducible para todas las coberturas: 
Se otorgara el maximo putaje a quien ofrezca el menor deducible para demás eventos de la siguiente manera:</t>
  </si>
  <si>
    <t>Hasta $50.000.000</t>
  </si>
  <si>
    <t>Desde $50.000.001 hasta $100.000.000</t>
  </si>
  <si>
    <t>Desde $100.000.001 hasta $150.000.000</t>
  </si>
  <si>
    <t>Se rechaza</t>
  </si>
  <si>
    <t>SBS SEGUROS</t>
  </si>
  <si>
    <t xml:space="preserve"> PÓLIZA DE SEGURO DE RESPONSABILIDAD CIVIL RIESGO CIBERNETICO 2026</t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</si>
  <si>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al básico obligatorio y maximo $2,000,000,000= adicionales por vigencia y a los demás por regla de tres proporcional.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</si>
  <si>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investigación adicional al básico obligatorio.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</si>
  <si>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restitución de imagen de la sociedad adicional al básico obligatorio.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</si>
  <si>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restitución de imagen de la personal adicional al básico obligatorio.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</si>
  <si>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notificación y monitoreo adicional al básico obligatorio.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</si>
  <si>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datos electrónicos adicional al básico obligatorio.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</si>
  <si>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servicios de informática forenses adicional al básico obligatorio.</t>
    </r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</si>
  <si>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en la cobetura de gastos de defensa de emergencia adicional al básico obligatorio.</t>
    </r>
  </si>
  <si>
    <t>Más de $150.000.000</t>
  </si>
  <si>
    <t>DEDUCIBLES (100 Puntos)</t>
  </si>
  <si>
    <t>Se otorga un valor total asegurado de COP $11.000.000.000 por vigencia, sin cobro de prima adicional.</t>
  </si>
  <si>
    <t>Se otorga un límite asegurado de COP $2.000.000.000 por evento y vigencia, mejorando el límite básico obligatorio de COP $500.000.000.</t>
  </si>
  <si>
    <t>Se otorga un límite asegurado de COP $2.000.000.000 por evento y vigencia.</t>
  </si>
  <si>
    <t>Se otorga un deducible de COP $100.000.000.</t>
  </si>
  <si>
    <t>Se otorga limite asegurado adicional al básico de 2.000.000.000</t>
  </si>
  <si>
    <t>Se otorga 100% del limite asegurado, incluido el básico obligatorio.</t>
  </si>
  <si>
    <t>Se otorga 100% del limite asegurado, incluido el básico obligatorio</t>
  </si>
  <si>
    <t>Se otorga 50% del limite asegurado, incluido el básico obligatorio.</t>
  </si>
  <si>
    <t>Se otorga 20% del limite asegurado, incluido el básico obligatorio.</t>
  </si>
  <si>
    <t>Se otorga 100.000.000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</si>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</sst>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&quot;$&quot;\ #,##0"/>
    <numFmt numFmtId="167" formatCode="#,##0.0"/>
    <numFmt numFmtId="168" formatCode="0.0"/>
    <numFmt numFmtId="169" formatCode="_(&quot;$&quot;\ * #,##0.00_);_(&quot;$&quot;\ * \(#,##0.00\);_(&quot;$&quot;\ * &quot;-&quot;??_);_(@_)"/>
    <numFmt numFmtId="170" formatCode="_-&quot;$&quot;\ * #,##0_-;\-&quot;$&quot;\ * #,##0_-;_-&quot;$&quot;\ * &quot;-&quot;??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b/>
      <sz val="12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16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  <xf numFmtId="0" fontId="31" fillId="0" borderId="0"/>
    <xf numFmtId="0" fontId="5" fillId="0" borderId="0" applyNumberFormat="0" applyFill="0" applyBorder="0" applyAlignment="0" applyProtection="0"/>
    <xf numFmtId="9" fontId="3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15" applyFont="1" applyAlignment="1">
      <alignment vertical="center" wrapText="1"/>
    </xf>
    <xf numFmtId="0" fontId="7" fillId="3" borderId="0" xfId="15" applyFont="1" applyFill="1" applyAlignment="1">
      <alignment vertical="center" wrapText="1"/>
    </xf>
    <xf numFmtId="0" fontId="19" fillId="0" borderId="1" xfId="0" applyFont="1" applyBorder="1"/>
    <xf numFmtId="1" fontId="20" fillId="0" borderId="0" xfId="23" applyNumberFormat="1" applyFont="1" applyAlignment="1">
      <alignment horizontal="center" vertical="center" wrapText="1"/>
    </xf>
    <xf numFmtId="0" fontId="19" fillId="0" borderId="2" xfId="0" applyFont="1" applyBorder="1"/>
    <xf numFmtId="0" fontId="21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1" fillId="4" borderId="0" xfId="0" applyFont="1" applyFill="1"/>
    <xf numFmtId="164" fontId="21" fillId="4" borderId="0" xfId="1" applyFont="1" applyFill="1" applyBorder="1" applyAlignment="1">
      <alignment horizontal="center"/>
    </xf>
    <xf numFmtId="0" fontId="19" fillId="4" borderId="0" xfId="0" applyFont="1" applyFill="1"/>
    <xf numFmtId="0" fontId="19" fillId="4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8" fontId="19" fillId="0" borderId="4" xfId="0" applyNumberFormat="1" applyFont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/>
    <xf numFmtId="0" fontId="19" fillId="0" borderId="3" xfId="0" applyFont="1" applyBorder="1"/>
    <xf numFmtId="44" fontId="0" fillId="0" borderId="0" xfId="0" applyNumberFormat="1"/>
    <xf numFmtId="0" fontId="21" fillId="4" borderId="4" xfId="0" applyFont="1" applyFill="1" applyBorder="1" applyAlignment="1">
      <alignment vertical="center"/>
    </xf>
    <xf numFmtId="0" fontId="19" fillId="0" borderId="4" xfId="0" applyFont="1" applyBorder="1" applyAlignment="1">
      <alignment wrapText="1"/>
    </xf>
    <xf numFmtId="0" fontId="18" fillId="0" borderId="4" xfId="0" applyFont="1" applyBorder="1" applyAlignment="1">
      <alignment horizontal="center" vertical="center"/>
    </xf>
    <xf numFmtId="0" fontId="19" fillId="0" borderId="4" xfId="28" applyFont="1" applyBorder="1" applyAlignment="1">
      <alignment vertical="center" wrapText="1"/>
    </xf>
    <xf numFmtId="0" fontId="19" fillId="0" borderId="4" xfId="28" applyFont="1" applyBorder="1" applyAlignment="1">
      <alignment vertical="center"/>
    </xf>
    <xf numFmtId="0" fontId="21" fillId="0" borderId="4" xfId="28" applyFont="1" applyBorder="1" applyAlignment="1">
      <alignment horizontal="center" vertical="center" wrapText="1"/>
    </xf>
    <xf numFmtId="0" fontId="19" fillId="0" borderId="4" xfId="28" applyFont="1" applyBorder="1"/>
    <xf numFmtId="165" fontId="7" fillId="3" borderId="0" xfId="2" applyFont="1" applyFill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2" fontId="7" fillId="0" borderId="0" xfId="2" applyNumberFormat="1" applyFont="1" applyFill="1" applyAlignment="1">
      <alignment horizontal="center" vertical="center" wrapText="1"/>
    </xf>
    <xf numFmtId="2" fontId="19" fillId="0" borderId="4" xfId="28" applyNumberFormat="1" applyFont="1" applyBorder="1" applyAlignment="1">
      <alignment horizontal="center" vertical="center"/>
    </xf>
    <xf numFmtId="2" fontId="19" fillId="0" borderId="13" xfId="28" applyNumberFormat="1" applyFont="1" applyBorder="1" applyAlignment="1">
      <alignment horizontal="center" vertical="center" wrapText="1"/>
    </xf>
    <xf numFmtId="2" fontId="19" fillId="0" borderId="4" xfId="28" applyNumberFormat="1" applyFont="1" applyBorder="1" applyAlignment="1">
      <alignment horizontal="center" vertical="center" wrapText="1"/>
    </xf>
    <xf numFmtId="2" fontId="19" fillId="0" borderId="13" xfId="28" applyNumberFormat="1" applyFont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/>
    </xf>
    <xf numFmtId="0" fontId="30" fillId="0" borderId="14" xfId="37" applyFont="1" applyBorder="1" applyAlignment="1">
      <alignment horizontal="center" vertical="center" wrapText="1"/>
    </xf>
    <xf numFmtId="0" fontId="28" fillId="0" borderId="0" xfId="37" applyFont="1" applyAlignment="1">
      <alignment vertical="center" wrapText="1"/>
    </xf>
    <xf numFmtId="0" fontId="28" fillId="0" borderId="15" xfId="37" applyFont="1" applyBorder="1" applyAlignment="1">
      <alignment horizontal="justify" vertical="center" wrapText="1"/>
    </xf>
    <xf numFmtId="0" fontId="25" fillId="2" borderId="4" xfId="0" applyFont="1" applyFill="1" applyBorder="1" applyAlignment="1">
      <alignment horizontal="center" vertical="center" wrapText="1"/>
    </xf>
    <xf numFmtId="168" fontId="29" fillId="0" borderId="4" xfId="15" applyNumberFormat="1" applyFont="1" applyBorder="1" applyAlignment="1">
      <alignment horizontal="center" vertical="center" wrapText="1"/>
    </xf>
    <xf numFmtId="168" fontId="30" fillId="0" borderId="4" xfId="15" applyNumberFormat="1" applyFont="1" applyBorder="1" applyAlignment="1">
      <alignment horizontal="center" vertical="center" wrapText="1"/>
    </xf>
    <xf numFmtId="0" fontId="29" fillId="0" borderId="4" xfId="37" applyFont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7" fillId="8" borderId="4" xfId="0" applyFont="1" applyFill="1" applyBorder="1" applyAlignment="1">
      <alignment horizontal="center" vertical="center"/>
    </xf>
    <xf numFmtId="0" fontId="28" fillId="0" borderId="0" xfId="37" applyFont="1" applyAlignment="1">
      <alignment horizontal="justify" vertical="center" wrapText="1"/>
    </xf>
    <xf numFmtId="0" fontId="29" fillId="0" borderId="4" xfId="15" applyFont="1" applyBorder="1" applyAlignment="1">
      <alignment horizontal="center" vertical="center" wrapText="1"/>
    </xf>
    <xf numFmtId="2" fontId="29" fillId="0" borderId="4" xfId="37" applyNumberFormat="1" applyFont="1" applyBorder="1" applyAlignment="1">
      <alignment horizontal="center" vertical="center" wrapText="1"/>
    </xf>
    <xf numFmtId="0" fontId="29" fillId="0" borderId="0" xfId="15" applyFont="1" applyAlignment="1">
      <alignment horizontal="center" vertical="center" wrapText="1"/>
    </xf>
    <xf numFmtId="0" fontId="28" fillId="0" borderId="0" xfId="38" applyFont="1" applyAlignment="1">
      <alignment vertical="center"/>
    </xf>
    <xf numFmtId="0" fontId="32" fillId="0" borderId="0" xfId="37" applyFont="1" applyAlignment="1">
      <alignment vertical="center"/>
    </xf>
    <xf numFmtId="0" fontId="28" fillId="0" borderId="0" xfId="37" applyFont="1" applyAlignment="1">
      <alignment vertical="center"/>
    </xf>
    <xf numFmtId="0" fontId="32" fillId="0" borderId="0" xfId="0" applyFont="1" applyAlignment="1">
      <alignment vertical="center"/>
    </xf>
    <xf numFmtId="0" fontId="28" fillId="0" borderId="14" xfId="37" applyFont="1" applyBorder="1" applyAlignment="1">
      <alignment vertical="center"/>
    </xf>
    <xf numFmtId="0" fontId="28" fillId="0" borderId="15" xfId="37" applyFont="1" applyBorder="1" applyAlignment="1">
      <alignment horizontal="center" vertical="center"/>
    </xf>
    <xf numFmtId="0" fontId="32" fillId="0" borderId="4" xfId="37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9" fontId="32" fillId="0" borderId="0" xfId="39" applyFont="1" applyAlignment="1">
      <alignment vertical="center"/>
    </xf>
    <xf numFmtId="10" fontId="32" fillId="0" borderId="0" xfId="39" applyNumberFormat="1" applyFont="1" applyAlignment="1">
      <alignment vertical="center"/>
    </xf>
    <xf numFmtId="2" fontId="32" fillId="0" borderId="0" xfId="37" applyNumberFormat="1" applyFont="1" applyAlignment="1">
      <alignment vertical="center"/>
    </xf>
    <xf numFmtId="1" fontId="29" fillId="0" borderId="4" xfId="15" applyNumberFormat="1" applyFont="1" applyBorder="1" applyAlignment="1">
      <alignment horizontal="center" vertical="center" wrapText="1"/>
    </xf>
    <xf numFmtId="170" fontId="19" fillId="0" borderId="4" xfId="27" applyNumberFormat="1" applyFont="1" applyBorder="1"/>
    <xf numFmtId="0" fontId="28" fillId="0" borderId="0" xfId="38" applyFont="1" applyAlignment="1">
      <alignment horizontal="center" vertical="center"/>
    </xf>
    <xf numFmtId="0" fontId="32" fillId="0" borderId="0" xfId="37" applyFont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2" fontId="32" fillId="0" borderId="16" xfId="37" applyNumberFormat="1" applyFont="1" applyBorder="1" applyAlignment="1">
      <alignment vertical="center"/>
    </xf>
    <xf numFmtId="2" fontId="28" fillId="0" borderId="4" xfId="0" applyNumberFormat="1" applyFont="1" applyBorder="1" applyAlignment="1">
      <alignment vertical="center"/>
    </xf>
    <xf numFmtId="2" fontId="26" fillId="8" borderId="4" xfId="0" applyNumberFormat="1" applyFont="1" applyFill="1" applyBorder="1" applyAlignment="1">
      <alignment horizontal="center" vertical="center" wrapText="1"/>
    </xf>
    <xf numFmtId="2" fontId="26" fillId="7" borderId="4" xfId="0" applyNumberFormat="1" applyFont="1" applyFill="1" applyBorder="1" applyAlignment="1">
      <alignment horizontal="center" vertical="center" wrapText="1"/>
    </xf>
    <xf numFmtId="2" fontId="32" fillId="0" borderId="4" xfId="37" applyNumberFormat="1" applyFont="1" applyBorder="1" applyAlignment="1">
      <alignment vertical="center"/>
    </xf>
    <xf numFmtId="2" fontId="32" fillId="0" borderId="4" xfId="0" applyNumberFormat="1" applyFont="1" applyBorder="1" applyAlignment="1">
      <alignment vertical="center"/>
    </xf>
    <xf numFmtId="0" fontId="18" fillId="7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2" fontId="19" fillId="9" borderId="4" xfId="28" applyNumberFormat="1" applyFont="1" applyFill="1" applyBorder="1" applyAlignment="1">
      <alignment horizontal="center" vertical="center"/>
    </xf>
    <xf numFmtId="2" fontId="18" fillId="0" borderId="5" xfId="0" applyNumberFormat="1" applyFont="1" applyBorder="1" applyAlignment="1">
      <alignment horizontal="center" vertical="center"/>
    </xf>
    <xf numFmtId="2" fontId="18" fillId="8" borderId="12" xfId="0" applyNumberFormat="1" applyFont="1" applyFill="1" applyBorder="1" applyAlignment="1">
      <alignment horizontal="center" vertical="center" wrapText="1"/>
    </xf>
    <xf numFmtId="2" fontId="19" fillId="9" borderId="13" xfId="28" applyNumberFormat="1" applyFont="1" applyFill="1" applyBorder="1" applyAlignment="1">
      <alignment horizontal="center" vertical="center"/>
    </xf>
    <xf numFmtId="2" fontId="34" fillId="10" borderId="18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2" fillId="3" borderId="1" xfId="15" applyFont="1" applyFill="1" applyBorder="1" applyAlignment="1">
      <alignment horizontal="justify" vertical="center" wrapText="1"/>
    </xf>
    <xf numFmtId="0" fontId="12" fillId="3" borderId="0" xfId="15" applyFont="1" applyFill="1" applyAlignment="1">
      <alignment horizontal="justify" vertical="center" wrapText="1"/>
    </xf>
    <xf numFmtId="0" fontId="12" fillId="3" borderId="2" xfId="15" applyFont="1" applyFill="1" applyBorder="1" applyAlignment="1">
      <alignment horizontal="justify" vertical="center" wrapText="1"/>
    </xf>
    <xf numFmtId="0" fontId="12" fillId="3" borderId="6" xfId="15" applyFont="1" applyFill="1" applyBorder="1" applyAlignment="1">
      <alignment horizontal="justify" vertical="center" wrapText="1"/>
    </xf>
    <xf numFmtId="0" fontId="12" fillId="3" borderId="7" xfId="15" applyFont="1" applyFill="1" applyBorder="1" applyAlignment="1">
      <alignment horizontal="justify" vertical="center" wrapText="1"/>
    </xf>
    <xf numFmtId="0" fontId="12" fillId="3" borderId="3" xfId="15" applyFont="1" applyFill="1" applyBorder="1" applyAlignment="1">
      <alignment horizontal="justify" vertical="center" wrapText="1"/>
    </xf>
    <xf numFmtId="0" fontId="12" fillId="0" borderId="1" xfId="15" applyFont="1" applyBorder="1" applyAlignment="1">
      <alignment horizontal="justify" vertical="center" wrapText="1"/>
    </xf>
    <xf numFmtId="0" fontId="12" fillId="0" borderId="0" xfId="15" applyFont="1" applyAlignment="1">
      <alignment horizontal="justify" vertical="center" wrapText="1"/>
    </xf>
    <xf numFmtId="0" fontId="12" fillId="0" borderId="2" xfId="15" applyFont="1" applyBorder="1" applyAlignment="1">
      <alignment horizontal="justify" vertical="center" wrapText="1"/>
    </xf>
    <xf numFmtId="165" fontId="7" fillId="3" borderId="0" xfId="2" applyFont="1" applyFill="1" applyBorder="1" applyAlignment="1">
      <alignment horizontal="center" vertical="center" wrapText="1"/>
    </xf>
    <xf numFmtId="0" fontId="16" fillId="0" borderId="1" xfId="15" applyFont="1" applyBorder="1" applyAlignment="1">
      <alignment horizontal="left" vertical="center" wrapText="1"/>
    </xf>
    <xf numFmtId="0" fontId="16" fillId="0" borderId="0" xfId="15" applyFont="1" applyAlignment="1">
      <alignment horizontal="left" vertical="center" wrapText="1"/>
    </xf>
    <xf numFmtId="0" fontId="16" fillId="0" borderId="2" xfId="15" applyFont="1" applyBorder="1" applyAlignment="1">
      <alignment horizontal="left" vertical="center" wrapText="1"/>
    </xf>
    <xf numFmtId="0" fontId="12" fillId="0" borderId="1" xfId="15" applyFont="1" applyBorder="1" applyAlignment="1">
      <alignment horizontal="left" vertical="center" wrapText="1"/>
    </xf>
    <xf numFmtId="0" fontId="12" fillId="0" borderId="0" xfId="15" applyFont="1" applyAlignment="1">
      <alignment horizontal="left" vertical="center" wrapText="1"/>
    </xf>
    <xf numFmtId="0" fontId="12" fillId="0" borderId="2" xfId="15" applyFont="1" applyBorder="1" applyAlignment="1">
      <alignment horizontal="left" vertical="center" wrapText="1"/>
    </xf>
    <xf numFmtId="165" fontId="7" fillId="3" borderId="0" xfId="2" applyFont="1" applyFill="1" applyBorder="1" applyAlignment="1">
      <alignment horizontal="justify" vertical="center" wrapText="1"/>
    </xf>
    <xf numFmtId="0" fontId="16" fillId="5" borderId="8" xfId="15" applyFont="1" applyFill="1" applyBorder="1" applyAlignment="1">
      <alignment horizontal="center" vertical="center" wrapText="1"/>
    </xf>
    <xf numFmtId="0" fontId="16" fillId="5" borderId="9" xfId="15" applyFont="1" applyFill="1" applyBorder="1" applyAlignment="1">
      <alignment horizontal="center" vertical="center" wrapText="1"/>
    </xf>
    <xf numFmtId="0" fontId="16" fillId="5" borderId="10" xfId="15" applyFont="1" applyFill="1" applyBorder="1" applyAlignment="1">
      <alignment horizontal="center" vertical="center" wrapText="1"/>
    </xf>
    <xf numFmtId="0" fontId="16" fillId="5" borderId="1" xfId="15" applyFont="1" applyFill="1" applyBorder="1" applyAlignment="1">
      <alignment horizontal="center" vertical="center" wrapText="1"/>
    </xf>
    <xf numFmtId="0" fontId="16" fillId="5" borderId="0" xfId="15" applyFont="1" applyFill="1" applyAlignment="1">
      <alignment horizontal="center" vertical="center" wrapText="1"/>
    </xf>
    <xf numFmtId="0" fontId="16" fillId="5" borderId="2" xfId="15" applyFont="1" applyFill="1" applyBorder="1" applyAlignment="1">
      <alignment horizontal="center" vertical="center" wrapText="1"/>
    </xf>
    <xf numFmtId="0" fontId="16" fillId="5" borderId="6" xfId="15" applyFont="1" applyFill="1" applyBorder="1" applyAlignment="1">
      <alignment horizontal="center" vertical="center" wrapText="1"/>
    </xf>
    <xf numFmtId="0" fontId="22" fillId="5" borderId="7" xfId="15" applyFont="1" applyFill="1" applyBorder="1" applyAlignment="1">
      <alignment horizontal="center" vertical="center" wrapText="1"/>
    </xf>
    <xf numFmtId="0" fontId="16" fillId="5" borderId="7" xfId="15" applyFont="1" applyFill="1" applyBorder="1" applyAlignment="1">
      <alignment horizontal="center" vertical="center" wrapText="1"/>
    </xf>
    <xf numFmtId="0" fontId="16" fillId="5" borderId="3" xfId="15" applyFont="1" applyFill="1" applyBorder="1" applyAlignment="1">
      <alignment horizontal="center" vertical="center" wrapText="1"/>
    </xf>
    <xf numFmtId="0" fontId="22" fillId="0" borderId="0" xfId="15" applyFont="1" applyAlignment="1">
      <alignment horizontal="justify" vertical="center" wrapText="1"/>
    </xf>
    <xf numFmtId="0" fontId="7" fillId="3" borderId="0" xfId="15" applyFont="1" applyFill="1" applyAlignment="1">
      <alignment horizontal="justify" vertical="center" wrapText="1"/>
    </xf>
    <xf numFmtId="0" fontId="16" fillId="0" borderId="1" xfId="15" applyFont="1" applyBorder="1" applyAlignment="1">
      <alignment horizontal="justify" vertical="center" wrapText="1"/>
    </xf>
    <xf numFmtId="0" fontId="16" fillId="0" borderId="0" xfId="15" applyFont="1" applyAlignment="1">
      <alignment horizontal="justify" vertical="center" wrapText="1"/>
    </xf>
    <xf numFmtId="0" fontId="16" fillId="0" borderId="2" xfId="15" applyFont="1" applyBorder="1" applyAlignment="1">
      <alignment horizontal="justify" vertical="center" wrapText="1"/>
    </xf>
    <xf numFmtId="9" fontId="29" fillId="0" borderId="4" xfId="37" applyNumberFormat="1" applyFont="1" applyBorder="1" applyAlignment="1">
      <alignment horizontal="center" vertical="center" wrapText="1"/>
    </xf>
    <xf numFmtId="0" fontId="30" fillId="0" borderId="4" xfId="15" applyFont="1" applyBorder="1" applyAlignment="1">
      <alignment horizontal="center" vertical="center" wrapText="1"/>
    </xf>
    <xf numFmtId="0" fontId="30" fillId="2" borderId="4" xfId="37" applyFont="1" applyFill="1" applyBorder="1" applyAlignment="1">
      <alignment horizontal="center" vertical="center"/>
    </xf>
    <xf numFmtId="9" fontId="29" fillId="0" borderId="4" xfId="37" applyNumberFormat="1" applyFont="1" applyBorder="1" applyAlignment="1">
      <alignment horizontal="left" vertical="center" wrapText="1"/>
    </xf>
    <xf numFmtId="0" fontId="29" fillId="4" borderId="4" xfId="15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167" fontId="19" fillId="0" borderId="13" xfId="0" applyNumberFormat="1" applyFont="1" applyBorder="1" applyAlignment="1">
      <alignment horizontal="center" vertical="center"/>
    </xf>
    <xf numFmtId="167" fontId="19" fillId="0" borderId="17" xfId="0" applyNumberFormat="1" applyFont="1" applyBorder="1" applyAlignment="1">
      <alignment horizontal="center" vertical="center"/>
    </xf>
    <xf numFmtId="0" fontId="21" fillId="4" borderId="5" xfId="0" applyFont="1" applyFill="1" applyBorder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1" fontId="20" fillId="6" borderId="1" xfId="23" applyNumberFormat="1" applyFont="1" applyFill="1" applyBorder="1" applyAlignment="1">
      <alignment horizontal="center" vertical="center" wrapText="1"/>
    </xf>
    <xf numFmtId="1" fontId="20" fillId="6" borderId="0" xfId="23" applyNumberFormat="1" applyFont="1" applyFill="1" applyAlignment="1">
      <alignment horizontal="center" vertical="center" wrapText="1"/>
    </xf>
    <xf numFmtId="1" fontId="20" fillId="6" borderId="2" xfId="23" applyNumberFormat="1" applyFont="1" applyFill="1" applyBorder="1" applyAlignment="1">
      <alignment horizontal="center" vertical="center" wrapText="1"/>
    </xf>
    <xf numFmtId="1" fontId="17" fillId="6" borderId="8" xfId="23" applyNumberFormat="1" applyFont="1" applyFill="1" applyBorder="1" applyAlignment="1">
      <alignment horizontal="center" vertical="center" wrapText="1"/>
    </xf>
    <xf numFmtId="1" fontId="17" fillId="6" borderId="9" xfId="23" applyNumberFormat="1" applyFont="1" applyFill="1" applyBorder="1" applyAlignment="1">
      <alignment horizontal="center" vertical="center" wrapText="1"/>
    </xf>
    <xf numFmtId="1" fontId="17" fillId="6" borderId="10" xfId="23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wrapText="1"/>
    </xf>
    <xf numFmtId="166" fontId="21" fillId="4" borderId="4" xfId="1" applyNumberFormat="1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 vertical="center"/>
    </xf>
    <xf numFmtId="6" fontId="21" fillId="4" borderId="4" xfId="0" applyNumberFormat="1" applyFont="1" applyFill="1" applyBorder="1" applyAlignment="1">
      <alignment horizontal="center" vertical="center"/>
    </xf>
  </cellXfs>
  <cellStyles count="40">
    <cellStyle name="Millares [0] 2" xfId="1" xr:uid="{00000000-0005-0000-0000-000000000000}"/>
    <cellStyle name="Millares [0] 2 2" xfId="20" xr:uid="{00000000-0005-0000-0000-000001000000}"/>
    <cellStyle name="Millares [0] 2 3" xfId="35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30" xr:uid="{21D2C222-68DA-4B4B-B698-99CA3D85F6E1}"/>
    <cellStyle name="Millares 4" xfId="19" xr:uid="{00000000-0005-0000-0000-000008000000}"/>
    <cellStyle name="Millares 4 2" xfId="32" xr:uid="{E52E4E54-007D-4BD3-BFAD-CAD6F3612AE2}"/>
    <cellStyle name="Millares 5" xfId="4" xr:uid="{00000000-0005-0000-0000-000009000000}"/>
    <cellStyle name="Millares 5 2" xfId="12" xr:uid="{00000000-0005-0000-0000-00000A000000}"/>
    <cellStyle name="Moneda" xfId="27" builtinId="4"/>
    <cellStyle name="Moneda 2" xfId="29" xr:uid="{E6FC6C53-1081-4ED1-A621-52428C4BC359}"/>
    <cellStyle name="Normal" xfId="0" builtinId="0"/>
    <cellStyle name="Normal 12 2 2 2 2 2 2" xfId="37" xr:uid="{4A8D201A-348C-4115-8109-B27A6239A52D}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1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6" xr:uid="{9E0FB367-310F-4E47-82A1-01EE927FE30D}"/>
    <cellStyle name="Normal 3 3" xfId="25" xr:uid="{00000000-0005-0000-0000-000016000000}"/>
    <cellStyle name="Normal 3 4" xfId="34" xr:uid="{C634285F-646E-4C79-BA7C-36419895B90D}"/>
    <cellStyle name="Normal 3 9" xfId="38" xr:uid="{0022C16E-B058-4DFA-AAD8-887486D5B23B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8" xr:uid="{250D4D83-982E-46BF-8962-EAEEAED9CC50}"/>
    <cellStyle name="Normal 8" xfId="11" xr:uid="{00000000-0005-0000-0000-00001A000000}"/>
    <cellStyle name="Porcentaje" xfId="39" builtinId="5"/>
    <cellStyle name="Porcentaje 2" xfId="33" xr:uid="{A26E3591-2E7C-4D14-B3A9-6EF39A242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ED9B-E0B8-4EBA-9B1F-A123B32D3B58}">
  <dimension ref="A1:G17"/>
  <sheetViews>
    <sheetView showGridLines="0" topLeftCell="A5" workbookViewId="0">
      <selection activeCell="A5" sqref="A5:D5"/>
    </sheetView>
  </sheetViews>
  <sheetFormatPr baseColWidth="10" defaultRowHeight="47.25" customHeight="1" x14ac:dyDescent="0.25"/>
  <cols>
    <col min="1" max="1" width="13.453125" style="1" customWidth="1"/>
    <col min="2" max="3" width="39.453125" style="1" customWidth="1"/>
    <col min="4" max="4" width="39.453125" style="28" customWidth="1"/>
    <col min="5" max="5" width="37.90625" style="26" customWidth="1"/>
    <col min="6" max="6" width="20.08984375" style="2" customWidth="1"/>
    <col min="7" max="7" width="11.54296875" style="2"/>
    <col min="8" max="256" width="11.54296875" style="1"/>
    <col min="257" max="257" width="13.453125" style="1" customWidth="1"/>
    <col min="258" max="258" width="45" style="1" customWidth="1"/>
    <col min="259" max="259" width="31.1796875" style="1" customWidth="1"/>
    <col min="260" max="260" width="25.54296875" style="1" customWidth="1"/>
    <col min="261" max="261" width="37.90625" style="1" customWidth="1"/>
    <col min="262" max="262" width="20.08984375" style="1" customWidth="1"/>
    <col min="263" max="512" width="11.54296875" style="1"/>
    <col min="513" max="513" width="13.453125" style="1" customWidth="1"/>
    <col min="514" max="514" width="45" style="1" customWidth="1"/>
    <col min="515" max="515" width="31.1796875" style="1" customWidth="1"/>
    <col min="516" max="516" width="25.54296875" style="1" customWidth="1"/>
    <col min="517" max="517" width="37.90625" style="1" customWidth="1"/>
    <col min="518" max="518" width="20.08984375" style="1" customWidth="1"/>
    <col min="519" max="768" width="11.54296875" style="1"/>
    <col min="769" max="769" width="13.453125" style="1" customWidth="1"/>
    <col min="770" max="770" width="45" style="1" customWidth="1"/>
    <col min="771" max="771" width="31.1796875" style="1" customWidth="1"/>
    <col min="772" max="772" width="25.54296875" style="1" customWidth="1"/>
    <col min="773" max="773" width="37.90625" style="1" customWidth="1"/>
    <col min="774" max="774" width="20.08984375" style="1" customWidth="1"/>
    <col min="775" max="1024" width="11.54296875" style="1"/>
    <col min="1025" max="1025" width="13.453125" style="1" customWidth="1"/>
    <col min="1026" max="1026" width="45" style="1" customWidth="1"/>
    <col min="1027" max="1027" width="31.1796875" style="1" customWidth="1"/>
    <col min="1028" max="1028" width="25.54296875" style="1" customWidth="1"/>
    <col min="1029" max="1029" width="37.90625" style="1" customWidth="1"/>
    <col min="1030" max="1030" width="20.08984375" style="1" customWidth="1"/>
    <col min="1031" max="1280" width="11.54296875" style="1"/>
    <col min="1281" max="1281" width="13.453125" style="1" customWidth="1"/>
    <col min="1282" max="1282" width="45" style="1" customWidth="1"/>
    <col min="1283" max="1283" width="31.1796875" style="1" customWidth="1"/>
    <col min="1284" max="1284" width="25.54296875" style="1" customWidth="1"/>
    <col min="1285" max="1285" width="37.90625" style="1" customWidth="1"/>
    <col min="1286" max="1286" width="20.08984375" style="1" customWidth="1"/>
    <col min="1287" max="1536" width="11.54296875" style="1"/>
    <col min="1537" max="1537" width="13.453125" style="1" customWidth="1"/>
    <col min="1538" max="1538" width="45" style="1" customWidth="1"/>
    <col min="1539" max="1539" width="31.1796875" style="1" customWidth="1"/>
    <col min="1540" max="1540" width="25.54296875" style="1" customWidth="1"/>
    <col min="1541" max="1541" width="37.90625" style="1" customWidth="1"/>
    <col min="1542" max="1542" width="20.08984375" style="1" customWidth="1"/>
    <col min="1543" max="1792" width="11.54296875" style="1"/>
    <col min="1793" max="1793" width="13.453125" style="1" customWidth="1"/>
    <col min="1794" max="1794" width="45" style="1" customWidth="1"/>
    <col min="1795" max="1795" width="31.1796875" style="1" customWidth="1"/>
    <col min="1796" max="1796" width="25.54296875" style="1" customWidth="1"/>
    <col min="1797" max="1797" width="37.90625" style="1" customWidth="1"/>
    <col min="1798" max="1798" width="20.08984375" style="1" customWidth="1"/>
    <col min="1799" max="2048" width="11.54296875" style="1"/>
    <col min="2049" max="2049" width="13.453125" style="1" customWidth="1"/>
    <col min="2050" max="2050" width="45" style="1" customWidth="1"/>
    <col min="2051" max="2051" width="31.1796875" style="1" customWidth="1"/>
    <col min="2052" max="2052" width="25.54296875" style="1" customWidth="1"/>
    <col min="2053" max="2053" width="37.90625" style="1" customWidth="1"/>
    <col min="2054" max="2054" width="20.08984375" style="1" customWidth="1"/>
    <col min="2055" max="2304" width="11.54296875" style="1"/>
    <col min="2305" max="2305" width="13.453125" style="1" customWidth="1"/>
    <col min="2306" max="2306" width="45" style="1" customWidth="1"/>
    <col min="2307" max="2307" width="31.1796875" style="1" customWidth="1"/>
    <col min="2308" max="2308" width="25.54296875" style="1" customWidth="1"/>
    <col min="2309" max="2309" width="37.90625" style="1" customWidth="1"/>
    <col min="2310" max="2310" width="20.08984375" style="1" customWidth="1"/>
    <col min="2311" max="2560" width="11.54296875" style="1"/>
    <col min="2561" max="2561" width="13.453125" style="1" customWidth="1"/>
    <col min="2562" max="2562" width="45" style="1" customWidth="1"/>
    <col min="2563" max="2563" width="31.1796875" style="1" customWidth="1"/>
    <col min="2564" max="2564" width="25.54296875" style="1" customWidth="1"/>
    <col min="2565" max="2565" width="37.90625" style="1" customWidth="1"/>
    <col min="2566" max="2566" width="20.08984375" style="1" customWidth="1"/>
    <col min="2567" max="2816" width="11.54296875" style="1"/>
    <col min="2817" max="2817" width="13.453125" style="1" customWidth="1"/>
    <col min="2818" max="2818" width="45" style="1" customWidth="1"/>
    <col min="2819" max="2819" width="31.1796875" style="1" customWidth="1"/>
    <col min="2820" max="2820" width="25.54296875" style="1" customWidth="1"/>
    <col min="2821" max="2821" width="37.90625" style="1" customWidth="1"/>
    <col min="2822" max="2822" width="20.08984375" style="1" customWidth="1"/>
    <col min="2823" max="3072" width="11.54296875" style="1"/>
    <col min="3073" max="3073" width="13.453125" style="1" customWidth="1"/>
    <col min="3074" max="3074" width="45" style="1" customWidth="1"/>
    <col min="3075" max="3075" width="31.1796875" style="1" customWidth="1"/>
    <col min="3076" max="3076" width="25.54296875" style="1" customWidth="1"/>
    <col min="3077" max="3077" width="37.90625" style="1" customWidth="1"/>
    <col min="3078" max="3078" width="20.08984375" style="1" customWidth="1"/>
    <col min="3079" max="3328" width="11.54296875" style="1"/>
    <col min="3329" max="3329" width="13.453125" style="1" customWidth="1"/>
    <col min="3330" max="3330" width="45" style="1" customWidth="1"/>
    <col min="3331" max="3331" width="31.1796875" style="1" customWidth="1"/>
    <col min="3332" max="3332" width="25.54296875" style="1" customWidth="1"/>
    <col min="3333" max="3333" width="37.90625" style="1" customWidth="1"/>
    <col min="3334" max="3334" width="20.08984375" style="1" customWidth="1"/>
    <col min="3335" max="3584" width="11.54296875" style="1"/>
    <col min="3585" max="3585" width="13.453125" style="1" customWidth="1"/>
    <col min="3586" max="3586" width="45" style="1" customWidth="1"/>
    <col min="3587" max="3587" width="31.1796875" style="1" customWidth="1"/>
    <col min="3588" max="3588" width="25.54296875" style="1" customWidth="1"/>
    <col min="3589" max="3589" width="37.90625" style="1" customWidth="1"/>
    <col min="3590" max="3590" width="20.08984375" style="1" customWidth="1"/>
    <col min="3591" max="3840" width="11.54296875" style="1"/>
    <col min="3841" max="3841" width="13.453125" style="1" customWidth="1"/>
    <col min="3842" max="3842" width="45" style="1" customWidth="1"/>
    <col min="3843" max="3843" width="31.1796875" style="1" customWidth="1"/>
    <col min="3844" max="3844" width="25.54296875" style="1" customWidth="1"/>
    <col min="3845" max="3845" width="37.90625" style="1" customWidth="1"/>
    <col min="3846" max="3846" width="20.08984375" style="1" customWidth="1"/>
    <col min="3847" max="4096" width="11.54296875" style="1"/>
    <col min="4097" max="4097" width="13.453125" style="1" customWidth="1"/>
    <col min="4098" max="4098" width="45" style="1" customWidth="1"/>
    <col min="4099" max="4099" width="31.1796875" style="1" customWidth="1"/>
    <col min="4100" max="4100" width="25.54296875" style="1" customWidth="1"/>
    <col min="4101" max="4101" width="37.90625" style="1" customWidth="1"/>
    <col min="4102" max="4102" width="20.08984375" style="1" customWidth="1"/>
    <col min="4103" max="4352" width="11.54296875" style="1"/>
    <col min="4353" max="4353" width="13.453125" style="1" customWidth="1"/>
    <col min="4354" max="4354" width="45" style="1" customWidth="1"/>
    <col min="4355" max="4355" width="31.1796875" style="1" customWidth="1"/>
    <col min="4356" max="4356" width="25.54296875" style="1" customWidth="1"/>
    <col min="4357" max="4357" width="37.90625" style="1" customWidth="1"/>
    <col min="4358" max="4358" width="20.08984375" style="1" customWidth="1"/>
    <col min="4359" max="4608" width="11.54296875" style="1"/>
    <col min="4609" max="4609" width="13.453125" style="1" customWidth="1"/>
    <col min="4610" max="4610" width="45" style="1" customWidth="1"/>
    <col min="4611" max="4611" width="31.1796875" style="1" customWidth="1"/>
    <col min="4612" max="4612" width="25.54296875" style="1" customWidth="1"/>
    <col min="4613" max="4613" width="37.90625" style="1" customWidth="1"/>
    <col min="4614" max="4614" width="20.08984375" style="1" customWidth="1"/>
    <col min="4615" max="4864" width="11.54296875" style="1"/>
    <col min="4865" max="4865" width="13.453125" style="1" customWidth="1"/>
    <col min="4866" max="4866" width="45" style="1" customWidth="1"/>
    <col min="4867" max="4867" width="31.1796875" style="1" customWidth="1"/>
    <col min="4868" max="4868" width="25.54296875" style="1" customWidth="1"/>
    <col min="4869" max="4869" width="37.90625" style="1" customWidth="1"/>
    <col min="4870" max="4870" width="20.08984375" style="1" customWidth="1"/>
    <col min="4871" max="5120" width="11.54296875" style="1"/>
    <col min="5121" max="5121" width="13.453125" style="1" customWidth="1"/>
    <col min="5122" max="5122" width="45" style="1" customWidth="1"/>
    <col min="5123" max="5123" width="31.1796875" style="1" customWidth="1"/>
    <col min="5124" max="5124" width="25.54296875" style="1" customWidth="1"/>
    <col min="5125" max="5125" width="37.90625" style="1" customWidth="1"/>
    <col min="5126" max="5126" width="20.08984375" style="1" customWidth="1"/>
    <col min="5127" max="5376" width="11.54296875" style="1"/>
    <col min="5377" max="5377" width="13.453125" style="1" customWidth="1"/>
    <col min="5378" max="5378" width="45" style="1" customWidth="1"/>
    <col min="5379" max="5379" width="31.1796875" style="1" customWidth="1"/>
    <col min="5380" max="5380" width="25.54296875" style="1" customWidth="1"/>
    <col min="5381" max="5381" width="37.90625" style="1" customWidth="1"/>
    <col min="5382" max="5382" width="20.08984375" style="1" customWidth="1"/>
    <col min="5383" max="5632" width="11.54296875" style="1"/>
    <col min="5633" max="5633" width="13.453125" style="1" customWidth="1"/>
    <col min="5634" max="5634" width="45" style="1" customWidth="1"/>
    <col min="5635" max="5635" width="31.1796875" style="1" customWidth="1"/>
    <col min="5636" max="5636" width="25.54296875" style="1" customWidth="1"/>
    <col min="5637" max="5637" width="37.90625" style="1" customWidth="1"/>
    <col min="5638" max="5638" width="20.08984375" style="1" customWidth="1"/>
    <col min="5639" max="5888" width="11.54296875" style="1"/>
    <col min="5889" max="5889" width="13.453125" style="1" customWidth="1"/>
    <col min="5890" max="5890" width="45" style="1" customWidth="1"/>
    <col min="5891" max="5891" width="31.1796875" style="1" customWidth="1"/>
    <col min="5892" max="5892" width="25.54296875" style="1" customWidth="1"/>
    <col min="5893" max="5893" width="37.90625" style="1" customWidth="1"/>
    <col min="5894" max="5894" width="20.08984375" style="1" customWidth="1"/>
    <col min="5895" max="6144" width="11.54296875" style="1"/>
    <col min="6145" max="6145" width="13.453125" style="1" customWidth="1"/>
    <col min="6146" max="6146" width="45" style="1" customWidth="1"/>
    <col min="6147" max="6147" width="31.1796875" style="1" customWidth="1"/>
    <col min="6148" max="6148" width="25.54296875" style="1" customWidth="1"/>
    <col min="6149" max="6149" width="37.90625" style="1" customWidth="1"/>
    <col min="6150" max="6150" width="20.08984375" style="1" customWidth="1"/>
    <col min="6151" max="6400" width="11.54296875" style="1"/>
    <col min="6401" max="6401" width="13.453125" style="1" customWidth="1"/>
    <col min="6402" max="6402" width="45" style="1" customWidth="1"/>
    <col min="6403" max="6403" width="31.1796875" style="1" customWidth="1"/>
    <col min="6404" max="6404" width="25.54296875" style="1" customWidth="1"/>
    <col min="6405" max="6405" width="37.90625" style="1" customWidth="1"/>
    <col min="6406" max="6406" width="20.08984375" style="1" customWidth="1"/>
    <col min="6407" max="6656" width="11.54296875" style="1"/>
    <col min="6657" max="6657" width="13.453125" style="1" customWidth="1"/>
    <col min="6658" max="6658" width="45" style="1" customWidth="1"/>
    <col min="6659" max="6659" width="31.1796875" style="1" customWidth="1"/>
    <col min="6660" max="6660" width="25.54296875" style="1" customWidth="1"/>
    <col min="6661" max="6661" width="37.90625" style="1" customWidth="1"/>
    <col min="6662" max="6662" width="20.08984375" style="1" customWidth="1"/>
    <col min="6663" max="6912" width="11.54296875" style="1"/>
    <col min="6913" max="6913" width="13.453125" style="1" customWidth="1"/>
    <col min="6914" max="6914" width="45" style="1" customWidth="1"/>
    <col min="6915" max="6915" width="31.1796875" style="1" customWidth="1"/>
    <col min="6916" max="6916" width="25.54296875" style="1" customWidth="1"/>
    <col min="6917" max="6917" width="37.90625" style="1" customWidth="1"/>
    <col min="6918" max="6918" width="20.08984375" style="1" customWidth="1"/>
    <col min="6919" max="7168" width="11.54296875" style="1"/>
    <col min="7169" max="7169" width="13.453125" style="1" customWidth="1"/>
    <col min="7170" max="7170" width="45" style="1" customWidth="1"/>
    <col min="7171" max="7171" width="31.1796875" style="1" customWidth="1"/>
    <col min="7172" max="7172" width="25.54296875" style="1" customWidth="1"/>
    <col min="7173" max="7173" width="37.90625" style="1" customWidth="1"/>
    <col min="7174" max="7174" width="20.08984375" style="1" customWidth="1"/>
    <col min="7175" max="7424" width="11.54296875" style="1"/>
    <col min="7425" max="7425" width="13.453125" style="1" customWidth="1"/>
    <col min="7426" max="7426" width="45" style="1" customWidth="1"/>
    <col min="7427" max="7427" width="31.1796875" style="1" customWidth="1"/>
    <col min="7428" max="7428" width="25.54296875" style="1" customWidth="1"/>
    <col min="7429" max="7429" width="37.90625" style="1" customWidth="1"/>
    <col min="7430" max="7430" width="20.08984375" style="1" customWidth="1"/>
    <col min="7431" max="7680" width="11.54296875" style="1"/>
    <col min="7681" max="7681" width="13.453125" style="1" customWidth="1"/>
    <col min="7682" max="7682" width="45" style="1" customWidth="1"/>
    <col min="7683" max="7683" width="31.1796875" style="1" customWidth="1"/>
    <col min="7684" max="7684" width="25.54296875" style="1" customWidth="1"/>
    <col min="7685" max="7685" width="37.90625" style="1" customWidth="1"/>
    <col min="7686" max="7686" width="20.08984375" style="1" customWidth="1"/>
    <col min="7687" max="7936" width="11.54296875" style="1"/>
    <col min="7937" max="7937" width="13.453125" style="1" customWidth="1"/>
    <col min="7938" max="7938" width="45" style="1" customWidth="1"/>
    <col min="7939" max="7939" width="31.1796875" style="1" customWidth="1"/>
    <col min="7940" max="7940" width="25.54296875" style="1" customWidth="1"/>
    <col min="7941" max="7941" width="37.90625" style="1" customWidth="1"/>
    <col min="7942" max="7942" width="20.08984375" style="1" customWidth="1"/>
    <col min="7943" max="8192" width="11.54296875" style="1"/>
    <col min="8193" max="8193" width="13.453125" style="1" customWidth="1"/>
    <col min="8194" max="8194" width="45" style="1" customWidth="1"/>
    <col min="8195" max="8195" width="31.1796875" style="1" customWidth="1"/>
    <col min="8196" max="8196" width="25.54296875" style="1" customWidth="1"/>
    <col min="8197" max="8197" width="37.90625" style="1" customWidth="1"/>
    <col min="8198" max="8198" width="20.08984375" style="1" customWidth="1"/>
    <col min="8199" max="8448" width="11.54296875" style="1"/>
    <col min="8449" max="8449" width="13.453125" style="1" customWidth="1"/>
    <col min="8450" max="8450" width="45" style="1" customWidth="1"/>
    <col min="8451" max="8451" width="31.1796875" style="1" customWidth="1"/>
    <col min="8452" max="8452" width="25.54296875" style="1" customWidth="1"/>
    <col min="8453" max="8453" width="37.90625" style="1" customWidth="1"/>
    <col min="8454" max="8454" width="20.08984375" style="1" customWidth="1"/>
    <col min="8455" max="8704" width="11.54296875" style="1"/>
    <col min="8705" max="8705" width="13.453125" style="1" customWidth="1"/>
    <col min="8706" max="8706" width="45" style="1" customWidth="1"/>
    <col min="8707" max="8707" width="31.1796875" style="1" customWidth="1"/>
    <col min="8708" max="8708" width="25.54296875" style="1" customWidth="1"/>
    <col min="8709" max="8709" width="37.90625" style="1" customWidth="1"/>
    <col min="8710" max="8710" width="20.08984375" style="1" customWidth="1"/>
    <col min="8711" max="8960" width="11.54296875" style="1"/>
    <col min="8961" max="8961" width="13.453125" style="1" customWidth="1"/>
    <col min="8962" max="8962" width="45" style="1" customWidth="1"/>
    <col min="8963" max="8963" width="31.1796875" style="1" customWidth="1"/>
    <col min="8964" max="8964" width="25.54296875" style="1" customWidth="1"/>
    <col min="8965" max="8965" width="37.90625" style="1" customWidth="1"/>
    <col min="8966" max="8966" width="20.08984375" style="1" customWidth="1"/>
    <col min="8967" max="9216" width="11.54296875" style="1"/>
    <col min="9217" max="9217" width="13.453125" style="1" customWidth="1"/>
    <col min="9218" max="9218" width="45" style="1" customWidth="1"/>
    <col min="9219" max="9219" width="31.1796875" style="1" customWidth="1"/>
    <col min="9220" max="9220" width="25.54296875" style="1" customWidth="1"/>
    <col min="9221" max="9221" width="37.90625" style="1" customWidth="1"/>
    <col min="9222" max="9222" width="20.08984375" style="1" customWidth="1"/>
    <col min="9223" max="9472" width="11.54296875" style="1"/>
    <col min="9473" max="9473" width="13.453125" style="1" customWidth="1"/>
    <col min="9474" max="9474" width="45" style="1" customWidth="1"/>
    <col min="9475" max="9475" width="31.1796875" style="1" customWidth="1"/>
    <col min="9476" max="9476" width="25.54296875" style="1" customWidth="1"/>
    <col min="9477" max="9477" width="37.90625" style="1" customWidth="1"/>
    <col min="9478" max="9478" width="20.08984375" style="1" customWidth="1"/>
    <col min="9479" max="9728" width="11.54296875" style="1"/>
    <col min="9729" max="9729" width="13.453125" style="1" customWidth="1"/>
    <col min="9730" max="9730" width="45" style="1" customWidth="1"/>
    <col min="9731" max="9731" width="31.1796875" style="1" customWidth="1"/>
    <col min="9732" max="9732" width="25.54296875" style="1" customWidth="1"/>
    <col min="9733" max="9733" width="37.90625" style="1" customWidth="1"/>
    <col min="9734" max="9734" width="20.08984375" style="1" customWidth="1"/>
    <col min="9735" max="9984" width="11.54296875" style="1"/>
    <col min="9985" max="9985" width="13.453125" style="1" customWidth="1"/>
    <col min="9986" max="9986" width="45" style="1" customWidth="1"/>
    <col min="9987" max="9987" width="31.1796875" style="1" customWidth="1"/>
    <col min="9988" max="9988" width="25.54296875" style="1" customWidth="1"/>
    <col min="9989" max="9989" width="37.90625" style="1" customWidth="1"/>
    <col min="9990" max="9990" width="20.08984375" style="1" customWidth="1"/>
    <col min="9991" max="10240" width="11.54296875" style="1"/>
    <col min="10241" max="10241" width="13.453125" style="1" customWidth="1"/>
    <col min="10242" max="10242" width="45" style="1" customWidth="1"/>
    <col min="10243" max="10243" width="31.1796875" style="1" customWidth="1"/>
    <col min="10244" max="10244" width="25.54296875" style="1" customWidth="1"/>
    <col min="10245" max="10245" width="37.90625" style="1" customWidth="1"/>
    <col min="10246" max="10246" width="20.08984375" style="1" customWidth="1"/>
    <col min="10247" max="10496" width="11.54296875" style="1"/>
    <col min="10497" max="10497" width="13.453125" style="1" customWidth="1"/>
    <col min="10498" max="10498" width="45" style="1" customWidth="1"/>
    <col min="10499" max="10499" width="31.1796875" style="1" customWidth="1"/>
    <col min="10500" max="10500" width="25.54296875" style="1" customWidth="1"/>
    <col min="10501" max="10501" width="37.90625" style="1" customWidth="1"/>
    <col min="10502" max="10502" width="20.08984375" style="1" customWidth="1"/>
    <col min="10503" max="10752" width="11.54296875" style="1"/>
    <col min="10753" max="10753" width="13.453125" style="1" customWidth="1"/>
    <col min="10754" max="10754" width="45" style="1" customWidth="1"/>
    <col min="10755" max="10755" width="31.1796875" style="1" customWidth="1"/>
    <col min="10756" max="10756" width="25.54296875" style="1" customWidth="1"/>
    <col min="10757" max="10757" width="37.90625" style="1" customWidth="1"/>
    <col min="10758" max="10758" width="20.08984375" style="1" customWidth="1"/>
    <col min="10759" max="11008" width="11.54296875" style="1"/>
    <col min="11009" max="11009" width="13.453125" style="1" customWidth="1"/>
    <col min="11010" max="11010" width="45" style="1" customWidth="1"/>
    <col min="11011" max="11011" width="31.1796875" style="1" customWidth="1"/>
    <col min="11012" max="11012" width="25.54296875" style="1" customWidth="1"/>
    <col min="11013" max="11013" width="37.90625" style="1" customWidth="1"/>
    <col min="11014" max="11014" width="20.08984375" style="1" customWidth="1"/>
    <col min="11015" max="11264" width="11.54296875" style="1"/>
    <col min="11265" max="11265" width="13.453125" style="1" customWidth="1"/>
    <col min="11266" max="11266" width="45" style="1" customWidth="1"/>
    <col min="11267" max="11267" width="31.1796875" style="1" customWidth="1"/>
    <col min="11268" max="11268" width="25.54296875" style="1" customWidth="1"/>
    <col min="11269" max="11269" width="37.90625" style="1" customWidth="1"/>
    <col min="11270" max="11270" width="20.08984375" style="1" customWidth="1"/>
    <col min="11271" max="11520" width="11.54296875" style="1"/>
    <col min="11521" max="11521" width="13.453125" style="1" customWidth="1"/>
    <col min="11522" max="11522" width="45" style="1" customWidth="1"/>
    <col min="11523" max="11523" width="31.1796875" style="1" customWidth="1"/>
    <col min="11524" max="11524" width="25.54296875" style="1" customWidth="1"/>
    <col min="11525" max="11525" width="37.90625" style="1" customWidth="1"/>
    <col min="11526" max="11526" width="20.08984375" style="1" customWidth="1"/>
    <col min="11527" max="11776" width="11.54296875" style="1"/>
    <col min="11777" max="11777" width="13.453125" style="1" customWidth="1"/>
    <col min="11778" max="11778" width="45" style="1" customWidth="1"/>
    <col min="11779" max="11779" width="31.1796875" style="1" customWidth="1"/>
    <col min="11780" max="11780" width="25.54296875" style="1" customWidth="1"/>
    <col min="11781" max="11781" width="37.90625" style="1" customWidth="1"/>
    <col min="11782" max="11782" width="20.08984375" style="1" customWidth="1"/>
    <col min="11783" max="12032" width="11.54296875" style="1"/>
    <col min="12033" max="12033" width="13.453125" style="1" customWidth="1"/>
    <col min="12034" max="12034" width="45" style="1" customWidth="1"/>
    <col min="12035" max="12035" width="31.1796875" style="1" customWidth="1"/>
    <col min="12036" max="12036" width="25.54296875" style="1" customWidth="1"/>
    <col min="12037" max="12037" width="37.90625" style="1" customWidth="1"/>
    <col min="12038" max="12038" width="20.08984375" style="1" customWidth="1"/>
    <col min="12039" max="12288" width="11.54296875" style="1"/>
    <col min="12289" max="12289" width="13.453125" style="1" customWidth="1"/>
    <col min="12290" max="12290" width="45" style="1" customWidth="1"/>
    <col min="12291" max="12291" width="31.1796875" style="1" customWidth="1"/>
    <col min="12292" max="12292" width="25.54296875" style="1" customWidth="1"/>
    <col min="12293" max="12293" width="37.90625" style="1" customWidth="1"/>
    <col min="12294" max="12294" width="20.08984375" style="1" customWidth="1"/>
    <col min="12295" max="12544" width="11.54296875" style="1"/>
    <col min="12545" max="12545" width="13.453125" style="1" customWidth="1"/>
    <col min="12546" max="12546" width="45" style="1" customWidth="1"/>
    <col min="12547" max="12547" width="31.1796875" style="1" customWidth="1"/>
    <col min="12548" max="12548" width="25.54296875" style="1" customWidth="1"/>
    <col min="12549" max="12549" width="37.90625" style="1" customWidth="1"/>
    <col min="12550" max="12550" width="20.08984375" style="1" customWidth="1"/>
    <col min="12551" max="12800" width="11.54296875" style="1"/>
    <col min="12801" max="12801" width="13.453125" style="1" customWidth="1"/>
    <col min="12802" max="12802" width="45" style="1" customWidth="1"/>
    <col min="12803" max="12803" width="31.1796875" style="1" customWidth="1"/>
    <col min="12804" max="12804" width="25.54296875" style="1" customWidth="1"/>
    <col min="12805" max="12805" width="37.90625" style="1" customWidth="1"/>
    <col min="12806" max="12806" width="20.08984375" style="1" customWidth="1"/>
    <col min="12807" max="13056" width="11.54296875" style="1"/>
    <col min="13057" max="13057" width="13.453125" style="1" customWidth="1"/>
    <col min="13058" max="13058" width="45" style="1" customWidth="1"/>
    <col min="13059" max="13059" width="31.1796875" style="1" customWidth="1"/>
    <col min="13060" max="13060" width="25.54296875" style="1" customWidth="1"/>
    <col min="13061" max="13061" width="37.90625" style="1" customWidth="1"/>
    <col min="13062" max="13062" width="20.08984375" style="1" customWidth="1"/>
    <col min="13063" max="13312" width="11.54296875" style="1"/>
    <col min="13313" max="13313" width="13.453125" style="1" customWidth="1"/>
    <col min="13314" max="13314" width="45" style="1" customWidth="1"/>
    <col min="13315" max="13315" width="31.1796875" style="1" customWidth="1"/>
    <col min="13316" max="13316" width="25.54296875" style="1" customWidth="1"/>
    <col min="13317" max="13317" width="37.90625" style="1" customWidth="1"/>
    <col min="13318" max="13318" width="20.08984375" style="1" customWidth="1"/>
    <col min="13319" max="13568" width="11.54296875" style="1"/>
    <col min="13569" max="13569" width="13.453125" style="1" customWidth="1"/>
    <col min="13570" max="13570" width="45" style="1" customWidth="1"/>
    <col min="13571" max="13571" width="31.1796875" style="1" customWidth="1"/>
    <col min="13572" max="13572" width="25.54296875" style="1" customWidth="1"/>
    <col min="13573" max="13573" width="37.90625" style="1" customWidth="1"/>
    <col min="13574" max="13574" width="20.08984375" style="1" customWidth="1"/>
    <col min="13575" max="13824" width="11.54296875" style="1"/>
    <col min="13825" max="13825" width="13.453125" style="1" customWidth="1"/>
    <col min="13826" max="13826" width="45" style="1" customWidth="1"/>
    <col min="13827" max="13827" width="31.1796875" style="1" customWidth="1"/>
    <col min="13828" max="13828" width="25.54296875" style="1" customWidth="1"/>
    <col min="13829" max="13829" width="37.90625" style="1" customWidth="1"/>
    <col min="13830" max="13830" width="20.08984375" style="1" customWidth="1"/>
    <col min="13831" max="14080" width="11.54296875" style="1"/>
    <col min="14081" max="14081" width="13.453125" style="1" customWidth="1"/>
    <col min="14082" max="14082" width="45" style="1" customWidth="1"/>
    <col min="14083" max="14083" width="31.1796875" style="1" customWidth="1"/>
    <col min="14084" max="14084" width="25.54296875" style="1" customWidth="1"/>
    <col min="14085" max="14085" width="37.90625" style="1" customWidth="1"/>
    <col min="14086" max="14086" width="20.08984375" style="1" customWidth="1"/>
    <col min="14087" max="14336" width="11.54296875" style="1"/>
    <col min="14337" max="14337" width="13.453125" style="1" customWidth="1"/>
    <col min="14338" max="14338" width="45" style="1" customWidth="1"/>
    <col min="14339" max="14339" width="31.1796875" style="1" customWidth="1"/>
    <col min="14340" max="14340" width="25.54296875" style="1" customWidth="1"/>
    <col min="14341" max="14341" width="37.90625" style="1" customWidth="1"/>
    <col min="14342" max="14342" width="20.08984375" style="1" customWidth="1"/>
    <col min="14343" max="14592" width="11.54296875" style="1"/>
    <col min="14593" max="14593" width="13.453125" style="1" customWidth="1"/>
    <col min="14594" max="14594" width="45" style="1" customWidth="1"/>
    <col min="14595" max="14595" width="31.1796875" style="1" customWidth="1"/>
    <col min="14596" max="14596" width="25.54296875" style="1" customWidth="1"/>
    <col min="14597" max="14597" width="37.90625" style="1" customWidth="1"/>
    <col min="14598" max="14598" width="20.08984375" style="1" customWidth="1"/>
    <col min="14599" max="14848" width="11.54296875" style="1"/>
    <col min="14849" max="14849" width="13.453125" style="1" customWidth="1"/>
    <col min="14850" max="14850" width="45" style="1" customWidth="1"/>
    <col min="14851" max="14851" width="31.1796875" style="1" customWidth="1"/>
    <col min="14852" max="14852" width="25.54296875" style="1" customWidth="1"/>
    <col min="14853" max="14853" width="37.90625" style="1" customWidth="1"/>
    <col min="14854" max="14854" width="20.08984375" style="1" customWidth="1"/>
    <col min="14855" max="15104" width="11.54296875" style="1"/>
    <col min="15105" max="15105" width="13.453125" style="1" customWidth="1"/>
    <col min="15106" max="15106" width="45" style="1" customWidth="1"/>
    <col min="15107" max="15107" width="31.1796875" style="1" customWidth="1"/>
    <col min="15108" max="15108" width="25.54296875" style="1" customWidth="1"/>
    <col min="15109" max="15109" width="37.90625" style="1" customWidth="1"/>
    <col min="15110" max="15110" width="20.08984375" style="1" customWidth="1"/>
    <col min="15111" max="15360" width="11.54296875" style="1"/>
    <col min="15361" max="15361" width="13.453125" style="1" customWidth="1"/>
    <col min="15362" max="15362" width="45" style="1" customWidth="1"/>
    <col min="15363" max="15363" width="31.1796875" style="1" customWidth="1"/>
    <col min="15364" max="15364" width="25.54296875" style="1" customWidth="1"/>
    <col min="15365" max="15365" width="37.90625" style="1" customWidth="1"/>
    <col min="15366" max="15366" width="20.08984375" style="1" customWidth="1"/>
    <col min="15367" max="15616" width="11.54296875" style="1"/>
    <col min="15617" max="15617" width="13.453125" style="1" customWidth="1"/>
    <col min="15618" max="15618" width="45" style="1" customWidth="1"/>
    <col min="15619" max="15619" width="31.1796875" style="1" customWidth="1"/>
    <col min="15620" max="15620" width="25.54296875" style="1" customWidth="1"/>
    <col min="15621" max="15621" width="37.90625" style="1" customWidth="1"/>
    <col min="15622" max="15622" width="20.08984375" style="1" customWidth="1"/>
    <col min="15623" max="15872" width="11.54296875" style="1"/>
    <col min="15873" max="15873" width="13.453125" style="1" customWidth="1"/>
    <col min="15874" max="15874" width="45" style="1" customWidth="1"/>
    <col min="15875" max="15875" width="31.1796875" style="1" customWidth="1"/>
    <col min="15876" max="15876" width="25.54296875" style="1" customWidth="1"/>
    <col min="15877" max="15877" width="37.90625" style="1" customWidth="1"/>
    <col min="15878" max="15878" width="20.08984375" style="1" customWidth="1"/>
    <col min="15879" max="16128" width="11.54296875" style="1"/>
    <col min="16129" max="16129" width="13.453125" style="1" customWidth="1"/>
    <col min="16130" max="16130" width="45" style="1" customWidth="1"/>
    <col min="16131" max="16131" width="31.1796875" style="1" customWidth="1"/>
    <col min="16132" max="16132" width="25.54296875" style="1" customWidth="1"/>
    <col min="16133" max="16133" width="37.90625" style="1" customWidth="1"/>
    <col min="16134" max="16134" width="20.08984375" style="1" customWidth="1"/>
    <col min="16135" max="16384" width="11.54296875" style="1"/>
  </cols>
  <sheetData>
    <row r="1" spans="1:6" ht="14" x14ac:dyDescent="0.25">
      <c r="A1" s="98" t="s">
        <v>25</v>
      </c>
      <c r="B1" s="99"/>
      <c r="C1" s="99"/>
      <c r="D1" s="100"/>
    </row>
    <row r="2" spans="1:6" ht="14" x14ac:dyDescent="0.25">
      <c r="A2" s="101" t="s">
        <v>26</v>
      </c>
      <c r="B2" s="102"/>
      <c r="C2" s="102"/>
      <c r="D2" s="103"/>
    </row>
    <row r="3" spans="1:6" ht="14.5" thickBot="1" x14ac:dyDescent="0.3">
      <c r="A3" s="104" t="s">
        <v>5</v>
      </c>
      <c r="B3" s="105"/>
      <c r="C3" s="106"/>
      <c r="D3" s="107"/>
    </row>
    <row r="4" spans="1:6" ht="66" customHeight="1" x14ac:dyDescent="0.25">
      <c r="A4" s="87" t="s">
        <v>0</v>
      </c>
      <c r="B4" s="88"/>
      <c r="C4" s="88"/>
      <c r="D4" s="89"/>
      <c r="E4" s="2"/>
    </row>
    <row r="5" spans="1:6" ht="58.75" customHeight="1" x14ac:dyDescent="0.25">
      <c r="A5" s="87" t="s">
        <v>27</v>
      </c>
      <c r="B5" s="108"/>
      <c r="C5" s="88"/>
      <c r="D5" s="89"/>
      <c r="E5" s="109"/>
      <c r="F5" s="109"/>
    </row>
    <row r="6" spans="1:6" ht="36.65" customHeight="1" x14ac:dyDescent="0.25">
      <c r="A6" s="110" t="s">
        <v>28</v>
      </c>
      <c r="B6" s="108"/>
      <c r="C6" s="111"/>
      <c r="D6" s="112"/>
    </row>
    <row r="7" spans="1:6" ht="126.65" customHeight="1" x14ac:dyDescent="0.25">
      <c r="A7" s="87" t="s">
        <v>29</v>
      </c>
      <c r="B7" s="88"/>
      <c r="C7" s="88"/>
      <c r="D7" s="89"/>
    </row>
    <row r="8" spans="1:6" ht="18.649999999999999" customHeight="1" x14ac:dyDescent="0.25">
      <c r="A8" s="110" t="s">
        <v>30</v>
      </c>
      <c r="B8" s="111"/>
      <c r="C8" s="111"/>
      <c r="D8" s="112"/>
    </row>
    <row r="9" spans="1:6" ht="60.65" customHeight="1" x14ac:dyDescent="0.25">
      <c r="A9" s="87" t="s">
        <v>4</v>
      </c>
      <c r="B9" s="88"/>
      <c r="C9" s="88"/>
      <c r="D9" s="89"/>
    </row>
    <row r="10" spans="1:6" ht="57.65" customHeight="1" x14ac:dyDescent="0.25">
      <c r="A10" s="87" t="s">
        <v>31</v>
      </c>
      <c r="B10" s="88"/>
      <c r="C10" s="88"/>
      <c r="D10" s="89"/>
      <c r="E10" s="97"/>
      <c r="F10" s="97"/>
    </row>
    <row r="11" spans="1:6" ht="56.4" customHeight="1" x14ac:dyDescent="0.25">
      <c r="A11" s="87" t="s">
        <v>1</v>
      </c>
      <c r="B11" s="88"/>
      <c r="C11" s="88"/>
      <c r="D11" s="89"/>
      <c r="E11" s="90"/>
      <c r="F11" s="90"/>
    </row>
    <row r="12" spans="1:6" ht="69" customHeight="1" x14ac:dyDescent="0.25">
      <c r="A12" s="81" t="s">
        <v>32</v>
      </c>
      <c r="B12" s="82"/>
      <c r="C12" s="82"/>
      <c r="D12" s="83"/>
      <c r="E12" s="27"/>
    </row>
    <row r="13" spans="1:6" ht="37.75" customHeight="1" x14ac:dyDescent="0.25">
      <c r="A13" s="91" t="s">
        <v>33</v>
      </c>
      <c r="B13" s="92"/>
      <c r="C13" s="92"/>
      <c r="D13" s="93"/>
    </row>
    <row r="14" spans="1:6" ht="34.25" customHeight="1" x14ac:dyDescent="0.25">
      <c r="A14" s="94" t="s">
        <v>2</v>
      </c>
      <c r="B14" s="95"/>
      <c r="C14" s="95"/>
      <c r="D14" s="96"/>
    </row>
    <row r="15" spans="1:6" ht="55.75" customHeight="1" x14ac:dyDescent="0.25">
      <c r="A15" s="94" t="s">
        <v>34</v>
      </c>
      <c r="B15" s="95"/>
      <c r="C15" s="95"/>
      <c r="D15" s="96"/>
    </row>
    <row r="16" spans="1:6" ht="52.25" customHeight="1" x14ac:dyDescent="0.25">
      <c r="A16" s="81" t="s">
        <v>35</v>
      </c>
      <c r="B16" s="82"/>
      <c r="C16" s="82"/>
      <c r="D16" s="83"/>
    </row>
    <row r="17" spans="1:4" ht="62.4" customHeight="1" thickBot="1" x14ac:dyDescent="0.3">
      <c r="A17" s="84" t="s">
        <v>36</v>
      </c>
      <c r="B17" s="85"/>
      <c r="C17" s="85"/>
      <c r="D17" s="86"/>
    </row>
  </sheetData>
  <mergeCells count="20">
    <mergeCell ref="E10:F10"/>
    <mergeCell ref="A1:D1"/>
    <mergeCell ref="A2:D2"/>
    <mergeCell ref="A3:D3"/>
    <mergeCell ref="A4:D4"/>
    <mergeCell ref="A5:D5"/>
    <mergeCell ref="E5:F5"/>
    <mergeCell ref="A6:D6"/>
    <mergeCell ref="A7:D7"/>
    <mergeCell ref="A8:D8"/>
    <mergeCell ref="A9:D9"/>
    <mergeCell ref="A10:D10"/>
    <mergeCell ref="A16:D16"/>
    <mergeCell ref="A17:D17"/>
    <mergeCell ref="A11:D11"/>
    <mergeCell ref="E11:F11"/>
    <mergeCell ref="A12:D12"/>
    <mergeCell ref="A13:D13"/>
    <mergeCell ref="A14:D14"/>
    <mergeCell ref="A15:D15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9A6B-3B4E-46FC-8BF2-E8B81A023BE6}">
  <dimension ref="A1:K24"/>
  <sheetViews>
    <sheetView showGridLines="0" topLeftCell="A12" workbookViewId="0">
      <selection activeCell="D24" sqref="D24"/>
    </sheetView>
  </sheetViews>
  <sheetFormatPr baseColWidth="10" defaultColWidth="11.54296875" defaultRowHeight="13.5" x14ac:dyDescent="0.25"/>
  <cols>
    <col min="1" max="1" width="44" style="51" customWidth="1"/>
    <col min="2" max="2" width="13" style="51" customWidth="1"/>
    <col min="3" max="3" width="15.90625" style="51" hidden="1" customWidth="1"/>
    <col min="4" max="4" width="15.90625" style="51" customWidth="1"/>
    <col min="5" max="5" width="24.6328125" style="51" customWidth="1"/>
    <col min="6" max="6" width="11.54296875" style="51" customWidth="1"/>
    <col min="7" max="7" width="24.08984375" style="64" customWidth="1"/>
    <col min="8" max="8" width="11.54296875" style="51" customWidth="1"/>
    <col min="9" max="9" width="5.81640625" style="51" customWidth="1"/>
    <col min="10" max="11" width="11.54296875" style="51" hidden="1" customWidth="1"/>
    <col min="12" max="16384" width="11.54296875" style="51"/>
  </cols>
  <sheetData>
    <row r="1" spans="1:11" s="48" customFormat="1" ht="17.5" x14ac:dyDescent="0.25">
      <c r="A1" s="118" t="s">
        <v>51</v>
      </c>
      <c r="B1" s="118"/>
      <c r="C1" s="118"/>
      <c r="D1" s="118"/>
      <c r="E1" s="118"/>
      <c r="G1" s="61"/>
    </row>
    <row r="2" spans="1:11" s="49" customFormat="1" ht="17.5" x14ac:dyDescent="0.25">
      <c r="A2" s="119"/>
      <c r="B2" s="120"/>
      <c r="C2" s="120"/>
      <c r="D2" s="120"/>
      <c r="E2" s="121"/>
      <c r="G2" s="62"/>
    </row>
    <row r="3" spans="1:11" s="49" customFormat="1" ht="17.5" x14ac:dyDescent="0.25">
      <c r="A3" s="118" t="s">
        <v>37</v>
      </c>
      <c r="B3" s="118"/>
      <c r="C3" s="118"/>
      <c r="D3" s="118"/>
      <c r="E3" s="118"/>
      <c r="G3" s="62"/>
    </row>
    <row r="4" spans="1:11" s="49" customFormat="1" ht="14" x14ac:dyDescent="0.25">
      <c r="A4" s="35"/>
      <c r="B4" s="44"/>
      <c r="C4" s="36"/>
      <c r="D4" s="36"/>
      <c r="E4" s="37"/>
      <c r="G4" s="62"/>
    </row>
    <row r="5" spans="1:11" s="49" customFormat="1" ht="27" customHeight="1" x14ac:dyDescent="0.25">
      <c r="A5" s="115" t="s">
        <v>3</v>
      </c>
      <c r="B5" s="115"/>
      <c r="C5" s="38" t="s">
        <v>9</v>
      </c>
      <c r="D5" s="38" t="s">
        <v>9</v>
      </c>
      <c r="E5" s="33" t="s">
        <v>41</v>
      </c>
      <c r="F5" s="33" t="s">
        <v>38</v>
      </c>
      <c r="G5" s="42" t="s">
        <v>50</v>
      </c>
      <c r="H5" s="42" t="s">
        <v>38</v>
      </c>
    </row>
    <row r="6" spans="1:11" s="49" customFormat="1" ht="114.65" customHeight="1" x14ac:dyDescent="0.25">
      <c r="A6" s="117" t="s">
        <v>52</v>
      </c>
      <c r="B6" s="117"/>
      <c r="C6" s="39">
        <v>6</v>
      </c>
      <c r="D6" s="59">
        <f>+K6</f>
        <v>52.941176470588239</v>
      </c>
      <c r="E6" s="45" t="s">
        <v>62</v>
      </c>
      <c r="F6" s="66">
        <v>53</v>
      </c>
      <c r="G6" s="63" t="s">
        <v>66</v>
      </c>
      <c r="H6" s="67">
        <v>53</v>
      </c>
      <c r="J6" s="57">
        <f>+C6/$C$14</f>
        <v>0.17647058823529413</v>
      </c>
      <c r="K6" s="58">
        <f>+$K$14*J6</f>
        <v>52.941176470588239</v>
      </c>
    </row>
    <row r="7" spans="1:11" s="49" customFormat="1" ht="114.65" customHeight="1" x14ac:dyDescent="0.25">
      <c r="A7" s="117" t="s">
        <v>53</v>
      </c>
      <c r="B7" s="117"/>
      <c r="C7" s="39">
        <v>4</v>
      </c>
      <c r="D7" s="59">
        <f t="shared" ref="D7:D13" si="0">+K7</f>
        <v>35.294117647058826</v>
      </c>
      <c r="E7" s="45" t="s">
        <v>63</v>
      </c>
      <c r="F7" s="66">
        <v>35</v>
      </c>
      <c r="G7" s="63" t="s">
        <v>67</v>
      </c>
      <c r="H7" s="67">
        <f>500*D7/2000</f>
        <v>8.8235294117647065</v>
      </c>
      <c r="J7" s="57">
        <f t="shared" ref="J7:J13" si="1">+C7/$C$14</f>
        <v>0.11764705882352941</v>
      </c>
      <c r="K7" s="58">
        <f t="shared" ref="K7:K13" si="2">+$K$14*J7</f>
        <v>35.294117647058826</v>
      </c>
    </row>
    <row r="8" spans="1:11" s="49" customFormat="1" ht="114.65" customHeight="1" x14ac:dyDescent="0.25">
      <c r="A8" s="117" t="s">
        <v>54</v>
      </c>
      <c r="B8" s="117"/>
      <c r="C8" s="39">
        <v>4</v>
      </c>
      <c r="D8" s="59">
        <f t="shared" si="0"/>
        <v>35.294117647058826</v>
      </c>
      <c r="E8" s="45" t="s">
        <v>63</v>
      </c>
      <c r="F8" s="66">
        <v>35</v>
      </c>
      <c r="G8" s="63" t="s">
        <v>67</v>
      </c>
      <c r="H8" s="67">
        <f>500*D8/2000</f>
        <v>8.8235294117647065</v>
      </c>
      <c r="J8" s="57">
        <f t="shared" si="1"/>
        <v>0.11764705882352941</v>
      </c>
      <c r="K8" s="58">
        <f t="shared" si="2"/>
        <v>35.294117647058826</v>
      </c>
    </row>
    <row r="9" spans="1:11" s="49" customFormat="1" ht="114.65" customHeight="1" x14ac:dyDescent="0.25">
      <c r="A9" s="117" t="s">
        <v>55</v>
      </c>
      <c r="B9" s="117"/>
      <c r="C9" s="39">
        <v>4</v>
      </c>
      <c r="D9" s="59">
        <f t="shared" si="0"/>
        <v>35.294117647058826</v>
      </c>
      <c r="E9" s="45" t="s">
        <v>63</v>
      </c>
      <c r="F9" s="66">
        <v>35</v>
      </c>
      <c r="G9" s="63" t="s">
        <v>67</v>
      </c>
      <c r="H9" s="67">
        <f>500*D9/2000</f>
        <v>8.8235294117647065</v>
      </c>
      <c r="J9" s="57">
        <f t="shared" si="1"/>
        <v>0.11764705882352941</v>
      </c>
      <c r="K9" s="58">
        <f t="shared" si="2"/>
        <v>35.294117647058826</v>
      </c>
    </row>
    <row r="10" spans="1:11" s="49" customFormat="1" ht="114.65" customHeight="1" x14ac:dyDescent="0.25">
      <c r="A10" s="117" t="s">
        <v>56</v>
      </c>
      <c r="B10" s="117"/>
      <c r="C10" s="39">
        <v>4</v>
      </c>
      <c r="D10" s="59">
        <f t="shared" si="0"/>
        <v>35.294117647058826</v>
      </c>
      <c r="E10" s="45" t="s">
        <v>63</v>
      </c>
      <c r="F10" s="66">
        <v>35</v>
      </c>
      <c r="G10" s="63" t="s">
        <v>67</v>
      </c>
      <c r="H10" s="67">
        <f>500*D10/2000</f>
        <v>8.8235294117647065</v>
      </c>
      <c r="J10" s="57">
        <f t="shared" si="1"/>
        <v>0.11764705882352941</v>
      </c>
      <c r="K10" s="58">
        <f t="shared" si="2"/>
        <v>35.294117647058826</v>
      </c>
    </row>
    <row r="11" spans="1:11" s="49" customFormat="1" ht="114.65" customHeight="1" x14ac:dyDescent="0.25">
      <c r="A11" s="117" t="s">
        <v>57</v>
      </c>
      <c r="B11" s="117"/>
      <c r="C11" s="39">
        <v>4</v>
      </c>
      <c r="D11" s="59">
        <f t="shared" si="0"/>
        <v>35.294117647058826</v>
      </c>
      <c r="E11" s="45" t="s">
        <v>63</v>
      </c>
      <c r="F11" s="66">
        <f>2000000000*D11/4264875000</f>
        <v>16.551067802483693</v>
      </c>
      <c r="G11" s="63" t="s">
        <v>68</v>
      </c>
      <c r="H11" s="67">
        <v>35</v>
      </c>
      <c r="J11" s="57">
        <f t="shared" si="1"/>
        <v>0.11764705882352941</v>
      </c>
      <c r="K11" s="58">
        <f t="shared" si="2"/>
        <v>35.294117647058826</v>
      </c>
    </row>
    <row r="12" spans="1:11" s="49" customFormat="1" ht="114.65" customHeight="1" x14ac:dyDescent="0.25">
      <c r="A12" s="117" t="s">
        <v>58</v>
      </c>
      <c r="B12" s="117"/>
      <c r="C12" s="39">
        <v>4</v>
      </c>
      <c r="D12" s="59">
        <f t="shared" si="0"/>
        <v>35.294117647058826</v>
      </c>
      <c r="E12" s="45" t="s">
        <v>64</v>
      </c>
      <c r="F12" s="66">
        <v>35</v>
      </c>
      <c r="G12" s="63" t="s">
        <v>69</v>
      </c>
      <c r="H12" s="67">
        <f>300*D12/2000</f>
        <v>5.2941176470588243</v>
      </c>
      <c r="J12" s="57">
        <f t="shared" si="1"/>
        <v>0.11764705882352941</v>
      </c>
      <c r="K12" s="58">
        <f t="shared" si="2"/>
        <v>35.294117647058826</v>
      </c>
    </row>
    <row r="13" spans="1:11" s="49" customFormat="1" ht="114.65" customHeight="1" x14ac:dyDescent="0.25">
      <c r="A13" s="117" t="s">
        <v>59</v>
      </c>
      <c r="B13" s="117"/>
      <c r="C13" s="39">
        <v>4</v>
      </c>
      <c r="D13" s="59">
        <f t="shared" si="0"/>
        <v>35.294117647058826</v>
      </c>
      <c r="E13" s="45" t="s">
        <v>64</v>
      </c>
      <c r="F13" s="66">
        <v>35</v>
      </c>
      <c r="G13" s="63" t="s">
        <v>70</v>
      </c>
      <c r="H13" s="67">
        <f>40*D13/2000</f>
        <v>0.70588235294117663</v>
      </c>
      <c r="J13" s="57">
        <f t="shared" si="1"/>
        <v>0.11764705882352941</v>
      </c>
      <c r="K13" s="58">
        <f t="shared" si="2"/>
        <v>35.294117647058826</v>
      </c>
    </row>
    <row r="14" spans="1:11" s="49" customFormat="1" ht="14" x14ac:dyDescent="0.25">
      <c r="A14" s="114" t="s">
        <v>8</v>
      </c>
      <c r="B14" s="114"/>
      <c r="C14" s="40">
        <f>SUM(C6:C13)</f>
        <v>34</v>
      </c>
      <c r="D14" s="40">
        <f>SUM(D6:D13)</f>
        <v>300.00000000000006</v>
      </c>
      <c r="E14" s="34" t="s">
        <v>8</v>
      </c>
      <c r="F14" s="69">
        <f>SUM(F6:F13)</f>
        <v>279.55106780248366</v>
      </c>
      <c r="G14" s="43" t="s">
        <v>8</v>
      </c>
      <c r="H14" s="68">
        <f>SUM(H6:H13)</f>
        <v>129.29411764705884</v>
      </c>
      <c r="K14" s="49">
        <v>300</v>
      </c>
    </row>
    <row r="15" spans="1:11" s="49" customFormat="1" x14ac:dyDescent="0.25">
      <c r="A15" s="50"/>
      <c r="B15" s="50"/>
      <c r="C15" s="50"/>
      <c r="D15" s="50"/>
      <c r="E15" s="47"/>
      <c r="G15" s="79"/>
      <c r="H15" s="80"/>
    </row>
    <row r="16" spans="1:11" s="49" customFormat="1" x14ac:dyDescent="0.25">
      <c r="A16" s="50"/>
      <c r="B16" s="50"/>
      <c r="C16" s="50"/>
      <c r="D16" s="50"/>
      <c r="E16" s="47"/>
      <c r="G16" s="79"/>
      <c r="H16" s="80"/>
    </row>
    <row r="17" spans="1:11" s="49" customFormat="1" ht="14" x14ac:dyDescent="0.25">
      <c r="A17" s="115" t="s">
        <v>61</v>
      </c>
      <c r="B17" s="115"/>
      <c r="C17" s="115"/>
      <c r="D17" s="115"/>
      <c r="E17" s="115"/>
      <c r="G17" s="64"/>
      <c r="H17" s="51"/>
    </row>
    <row r="18" spans="1:11" s="49" customFormat="1" x14ac:dyDescent="0.25">
      <c r="A18" s="52"/>
      <c r="B18" s="50"/>
      <c r="C18" s="50"/>
      <c r="D18" s="50"/>
      <c r="E18" s="53"/>
      <c r="G18" s="64"/>
      <c r="H18" s="51"/>
    </row>
    <row r="19" spans="1:11" s="49" customFormat="1" ht="33.65" customHeight="1" x14ac:dyDescent="0.25">
      <c r="A19" s="115" t="s">
        <v>44</v>
      </c>
      <c r="B19" s="115"/>
      <c r="C19" s="38" t="s">
        <v>9</v>
      </c>
      <c r="D19" s="38" t="s">
        <v>9</v>
      </c>
      <c r="E19" s="33" t="s">
        <v>41</v>
      </c>
      <c r="F19" s="33" t="s">
        <v>38</v>
      </c>
      <c r="G19" s="42" t="s">
        <v>50</v>
      </c>
      <c r="H19" s="42" t="s">
        <v>38</v>
      </c>
    </row>
    <row r="20" spans="1:11" s="49" customFormat="1" x14ac:dyDescent="0.25">
      <c r="A20" s="116" t="s">
        <v>45</v>
      </c>
      <c r="B20" s="116"/>
      <c r="C20" s="41"/>
      <c r="E20" s="41"/>
      <c r="F20" s="54"/>
      <c r="G20" s="65"/>
      <c r="H20" s="55"/>
    </row>
    <row r="21" spans="1:11" s="49" customFormat="1" x14ac:dyDescent="0.25">
      <c r="A21" s="113" t="s">
        <v>46</v>
      </c>
      <c r="B21" s="113"/>
      <c r="C21" s="46">
        <v>20</v>
      </c>
      <c r="D21" s="46">
        <f>+K21</f>
        <v>100</v>
      </c>
      <c r="E21" s="41"/>
      <c r="F21" s="54"/>
      <c r="G21" s="65"/>
      <c r="H21" s="55"/>
      <c r="J21" s="56">
        <f>+C21/20</f>
        <v>1</v>
      </c>
      <c r="K21" s="49">
        <f>+$K$24*J21</f>
        <v>100</v>
      </c>
    </row>
    <row r="22" spans="1:11" s="49" customFormat="1" ht="25" x14ac:dyDescent="0.25">
      <c r="A22" s="113" t="s">
        <v>47</v>
      </c>
      <c r="B22" s="113"/>
      <c r="C22" s="46">
        <v>7.5</v>
      </c>
      <c r="D22" s="46">
        <f>+K22</f>
        <v>37.5</v>
      </c>
      <c r="E22" s="41" t="s">
        <v>65</v>
      </c>
      <c r="F22" s="70">
        <v>37.5</v>
      </c>
      <c r="G22" s="65" t="s">
        <v>71</v>
      </c>
      <c r="H22" s="71">
        <v>37.5</v>
      </c>
      <c r="J22" s="56">
        <f t="shared" ref="J22:J23" si="3">+C22/20</f>
        <v>0.375</v>
      </c>
      <c r="K22" s="49">
        <f t="shared" ref="K22:K23" si="4">+$K$24*J22</f>
        <v>37.5</v>
      </c>
    </row>
    <row r="23" spans="1:11" s="49" customFormat="1" x14ac:dyDescent="0.25">
      <c r="A23" s="113" t="s">
        <v>48</v>
      </c>
      <c r="B23" s="113"/>
      <c r="C23" s="46">
        <v>5</v>
      </c>
      <c r="D23" s="46">
        <f>+K23</f>
        <v>25</v>
      </c>
      <c r="E23" s="41"/>
      <c r="F23" s="54"/>
      <c r="G23" s="65"/>
      <c r="H23" s="71"/>
      <c r="J23" s="56">
        <f t="shared" si="3"/>
        <v>0.25</v>
      </c>
      <c r="K23" s="49">
        <f t="shared" si="4"/>
        <v>25</v>
      </c>
    </row>
    <row r="24" spans="1:11" s="49" customFormat="1" ht="14" x14ac:dyDescent="0.25">
      <c r="A24" s="113" t="s">
        <v>60</v>
      </c>
      <c r="B24" s="113"/>
      <c r="C24" s="41" t="s">
        <v>49</v>
      </c>
      <c r="D24" s="41" t="s">
        <v>49</v>
      </c>
      <c r="E24" s="34" t="s">
        <v>8</v>
      </c>
      <c r="F24" s="69">
        <f>SUM(F18:F23)</f>
        <v>37.5</v>
      </c>
      <c r="G24" s="43" t="s">
        <v>8</v>
      </c>
      <c r="H24" s="68">
        <f>SUM(H18:H23)</f>
        <v>37.5</v>
      </c>
      <c r="K24" s="49">
        <v>100</v>
      </c>
    </row>
  </sheetData>
  <mergeCells count="20">
    <mergeCell ref="A13:B13"/>
    <mergeCell ref="A1:E1"/>
    <mergeCell ref="A2:E2"/>
    <mergeCell ref="A3:E3"/>
    <mergeCell ref="A5:B5"/>
    <mergeCell ref="A6:B6"/>
    <mergeCell ref="A7:B7"/>
    <mergeCell ref="A8:B8"/>
    <mergeCell ref="A9:B9"/>
    <mergeCell ref="A10:B10"/>
    <mergeCell ref="A11:B11"/>
    <mergeCell ref="A12:B12"/>
    <mergeCell ref="A23:B23"/>
    <mergeCell ref="A24:B24"/>
    <mergeCell ref="A14:B14"/>
    <mergeCell ref="A17:E17"/>
    <mergeCell ref="A19:B19"/>
    <mergeCell ref="A20:B20"/>
    <mergeCell ref="A21:B21"/>
    <mergeCell ref="A22:B22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431E-DB59-4CC3-A53C-976F377F3782}">
  <dimension ref="B1:H26"/>
  <sheetViews>
    <sheetView showGridLines="0" workbookViewId="0">
      <selection activeCell="E16" sqref="E16"/>
    </sheetView>
  </sheetViews>
  <sheetFormatPr baseColWidth="10" defaultRowHeight="12.5" x14ac:dyDescent="0.25"/>
  <cols>
    <col min="1" max="1" width="5.54296875" customWidth="1"/>
    <col min="2" max="2" width="2" customWidth="1"/>
    <col min="3" max="3" width="3.1796875" customWidth="1"/>
    <col min="4" max="4" width="42.1796875" bestFit="1" customWidth="1"/>
    <col min="5" max="5" width="16.453125" bestFit="1" customWidth="1"/>
    <col min="6" max="6" width="9.54296875" bestFit="1" customWidth="1"/>
    <col min="7" max="7" width="17.08984375" customWidth="1"/>
    <col min="8" max="8" width="2" customWidth="1"/>
    <col min="9" max="9" width="12.81640625" customWidth="1"/>
    <col min="10" max="10" width="13.81640625" bestFit="1" customWidth="1"/>
    <col min="11" max="11" width="10.81640625" bestFit="1" customWidth="1"/>
  </cols>
  <sheetData>
    <row r="1" spans="2:8" ht="13" thickBot="1" x14ac:dyDescent="0.3"/>
    <row r="2" spans="2:8" ht="18" customHeight="1" x14ac:dyDescent="0.25">
      <c r="B2" s="130" t="s">
        <v>42</v>
      </c>
      <c r="C2" s="131"/>
      <c r="D2" s="131"/>
      <c r="E2" s="131"/>
      <c r="F2" s="131"/>
      <c r="G2" s="131"/>
      <c r="H2" s="132"/>
    </row>
    <row r="3" spans="2:8" ht="24" customHeight="1" x14ac:dyDescent="0.25">
      <c r="B3" s="127" t="s">
        <v>43</v>
      </c>
      <c r="C3" s="128"/>
      <c r="D3" s="128"/>
      <c r="E3" s="128"/>
      <c r="F3" s="128"/>
      <c r="G3" s="128"/>
      <c r="H3" s="129"/>
    </row>
    <row r="4" spans="2:8" ht="9" customHeight="1" x14ac:dyDescent="0.35">
      <c r="B4" s="3"/>
      <c r="C4" s="4"/>
      <c r="D4" s="4"/>
      <c r="E4" s="4"/>
      <c r="F4" s="4"/>
      <c r="G4" s="4"/>
      <c r="H4" s="5"/>
    </row>
    <row r="5" spans="2:8" ht="9.75" customHeight="1" x14ac:dyDescent="0.35">
      <c r="B5" s="3"/>
      <c r="C5" s="4"/>
      <c r="D5" s="4"/>
      <c r="E5" s="4"/>
      <c r="F5" s="4"/>
      <c r="G5" s="4"/>
      <c r="H5" s="5"/>
    </row>
    <row r="6" spans="2:8" ht="15.65" customHeight="1" x14ac:dyDescent="0.35">
      <c r="B6" s="3"/>
      <c r="C6" s="133" t="s">
        <v>10</v>
      </c>
      <c r="D6" s="133"/>
      <c r="H6" s="5"/>
    </row>
    <row r="7" spans="2:8" ht="15.5" x14ac:dyDescent="0.35">
      <c r="B7" s="3"/>
      <c r="C7" s="134" t="s">
        <v>16</v>
      </c>
      <c r="D7" s="134"/>
      <c r="H7" s="5"/>
    </row>
    <row r="8" spans="2:8" ht="15.5" x14ac:dyDescent="0.35">
      <c r="B8" s="3"/>
      <c r="C8" s="8"/>
      <c r="D8" s="8"/>
      <c r="E8" s="8"/>
      <c r="F8" s="8"/>
      <c r="G8" s="8"/>
      <c r="H8" s="5"/>
    </row>
    <row r="9" spans="2:8" ht="15.5" x14ac:dyDescent="0.35">
      <c r="B9" s="3"/>
      <c r="C9" s="124" t="s">
        <v>72</v>
      </c>
      <c r="D9" s="125"/>
      <c r="E9" s="125"/>
      <c r="F9" s="125"/>
      <c r="G9" s="126"/>
      <c r="H9" s="5"/>
    </row>
    <row r="10" spans="2:8" ht="15.5" x14ac:dyDescent="0.35">
      <c r="B10" s="3"/>
      <c r="C10" s="9"/>
      <c r="D10" s="10"/>
      <c r="E10" s="11"/>
      <c r="G10" s="11"/>
      <c r="H10" s="5"/>
    </row>
    <row r="11" spans="2:8" ht="15.5" x14ac:dyDescent="0.35">
      <c r="B11" s="3"/>
      <c r="C11" s="137" t="s">
        <v>11</v>
      </c>
      <c r="D11" s="137"/>
      <c r="E11" s="9"/>
      <c r="F11" s="135" t="str">
        <f>C7</f>
        <v>MENOR VALOR</v>
      </c>
      <c r="G11" s="135"/>
      <c r="H11" s="5"/>
    </row>
    <row r="12" spans="2:8" ht="15.5" x14ac:dyDescent="0.35">
      <c r="B12" s="3"/>
      <c r="C12" s="138">
        <v>577567531</v>
      </c>
      <c r="D12" s="138"/>
      <c r="E12" s="9"/>
      <c r="F12" s="136">
        <f>MIN(E16:E17)</f>
        <v>368900000</v>
      </c>
      <c r="G12" s="136"/>
      <c r="H12" s="5"/>
    </row>
    <row r="13" spans="2:8" ht="15.5" x14ac:dyDescent="0.35">
      <c r="B13" s="3"/>
      <c r="C13" s="11"/>
      <c r="D13" s="11"/>
      <c r="E13" s="11"/>
      <c r="F13" s="11"/>
      <c r="G13" s="11"/>
      <c r="H13" s="5"/>
    </row>
    <row r="14" spans="2:8" ht="15.5" x14ac:dyDescent="0.35">
      <c r="B14" s="3"/>
      <c r="C14" s="124" t="s">
        <v>12</v>
      </c>
      <c r="D14" s="125"/>
      <c r="E14" s="125"/>
      <c r="F14" s="125"/>
      <c r="G14" s="126"/>
      <c r="H14" s="5"/>
    </row>
    <row r="15" spans="2:8" ht="31" x14ac:dyDescent="0.35">
      <c r="B15" s="3"/>
      <c r="C15" s="12" t="s">
        <v>13</v>
      </c>
      <c r="D15" s="19" t="s">
        <v>14</v>
      </c>
      <c r="E15" s="7" t="s">
        <v>6</v>
      </c>
      <c r="F15" s="7" t="s">
        <v>15</v>
      </c>
      <c r="G15" s="6" t="s">
        <v>7</v>
      </c>
      <c r="H15" s="5"/>
    </row>
    <row r="16" spans="2:8" ht="15.5" x14ac:dyDescent="0.35">
      <c r="B16" s="3"/>
      <c r="C16" s="13">
        <v>1</v>
      </c>
      <c r="D16" s="20" t="s">
        <v>40</v>
      </c>
      <c r="E16" s="60">
        <v>368900000</v>
      </c>
      <c r="F16" s="122">
        <v>427.5</v>
      </c>
      <c r="G16" s="14">
        <f>+F12*F16/E16</f>
        <v>427.5</v>
      </c>
      <c r="H16" s="5"/>
    </row>
    <row r="17" spans="2:8" ht="15.5" x14ac:dyDescent="0.35">
      <c r="B17" s="3"/>
      <c r="C17" s="13">
        <v>2</v>
      </c>
      <c r="D17" s="20" t="s">
        <v>50</v>
      </c>
      <c r="E17" s="60">
        <v>504591610</v>
      </c>
      <c r="F17" s="123"/>
      <c r="G17" s="14">
        <f>+F12*F16/E17</f>
        <v>312.53938209555247</v>
      </c>
      <c r="H17" s="5"/>
    </row>
    <row r="18" spans="2:8" ht="16" thickBot="1" x14ac:dyDescent="0.4">
      <c r="B18" s="15"/>
      <c r="C18" s="16"/>
      <c r="D18" s="16"/>
      <c r="E18" s="16"/>
      <c r="F18" s="16"/>
      <c r="G18" s="16"/>
      <c r="H18" s="17"/>
    </row>
    <row r="21" spans="2:8" ht="12.75" customHeight="1" x14ac:dyDescent="0.25"/>
    <row r="25" spans="2:8" x14ac:dyDescent="0.25">
      <c r="G25" s="18"/>
    </row>
    <row r="26" spans="2:8" x14ac:dyDescent="0.25">
      <c r="G26" s="18"/>
    </row>
  </sheetData>
  <mergeCells count="11">
    <mergeCell ref="F16:F17"/>
    <mergeCell ref="C9:G9"/>
    <mergeCell ref="B3:H3"/>
    <mergeCell ref="B2:H2"/>
    <mergeCell ref="C6:D6"/>
    <mergeCell ref="C7:D7"/>
    <mergeCell ref="F11:G11"/>
    <mergeCell ref="F12:G12"/>
    <mergeCell ref="C11:D11"/>
    <mergeCell ref="C12:D12"/>
    <mergeCell ref="C14:G14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4A7-DA9E-4802-B2E6-893941AC7CF6}">
  <dimension ref="A2:D10"/>
  <sheetViews>
    <sheetView showGridLines="0" tabSelected="1" workbookViewId="0">
      <selection activeCell="G10" sqref="G10"/>
    </sheetView>
  </sheetViews>
  <sheetFormatPr baseColWidth="10" defaultRowHeight="12.5" x14ac:dyDescent="0.25"/>
  <cols>
    <col min="1" max="1" width="76" customWidth="1"/>
    <col min="2" max="2" width="9.54296875" bestFit="1" customWidth="1"/>
    <col min="3" max="4" width="22.6328125" customWidth="1"/>
  </cols>
  <sheetData>
    <row r="2" spans="1:4" ht="31.5" customHeight="1" x14ac:dyDescent="0.25">
      <c r="A2" s="24" t="s">
        <v>24</v>
      </c>
      <c r="B2" s="24" t="s">
        <v>17</v>
      </c>
      <c r="C2" s="72" t="s">
        <v>41</v>
      </c>
      <c r="D2" s="73" t="s">
        <v>50</v>
      </c>
    </row>
    <row r="3" spans="1:4" ht="15.5" x14ac:dyDescent="0.35">
      <c r="A3" s="25" t="s">
        <v>18</v>
      </c>
      <c r="B3" s="29">
        <v>427.5</v>
      </c>
      <c r="C3" s="29">
        <f>+ECONOMICA!G16</f>
        <v>427.5</v>
      </c>
      <c r="D3" s="29">
        <f>+ECONOMICA!G17</f>
        <v>312.53938209555247</v>
      </c>
    </row>
    <row r="4" spans="1:4" ht="54" customHeight="1" x14ac:dyDescent="0.25">
      <c r="A4" s="22" t="s">
        <v>19</v>
      </c>
      <c r="B4" s="30">
        <v>300</v>
      </c>
      <c r="C4" s="32">
        <f>+'RC CYBER'!F14</f>
        <v>279.55106780248366</v>
      </c>
      <c r="D4" s="32">
        <f>+'RC CYBER'!H14</f>
        <v>129.29411764705884</v>
      </c>
    </row>
    <row r="5" spans="1:4" ht="15.5" x14ac:dyDescent="0.25">
      <c r="A5" s="23" t="s">
        <v>20</v>
      </c>
      <c r="B5" s="31">
        <v>100</v>
      </c>
      <c r="C5" s="29">
        <f>+'RC CYBER'!F24</f>
        <v>37.5</v>
      </c>
      <c r="D5" s="29">
        <f>+'RC CYBER'!H24</f>
        <v>37.5</v>
      </c>
    </row>
    <row r="6" spans="1:4" ht="23.25" customHeight="1" x14ac:dyDescent="0.25">
      <c r="A6" s="22" t="s">
        <v>21</v>
      </c>
      <c r="B6" s="29">
        <v>100</v>
      </c>
      <c r="C6" s="29">
        <v>100</v>
      </c>
      <c r="D6" s="29">
        <v>100</v>
      </c>
    </row>
    <row r="7" spans="1:4" ht="30.75" customHeight="1" x14ac:dyDescent="0.25">
      <c r="A7" s="22" t="s">
        <v>23</v>
      </c>
      <c r="B7" s="29">
        <v>2.5</v>
      </c>
      <c r="C7" s="29">
        <v>0</v>
      </c>
      <c r="D7" s="29">
        <v>0</v>
      </c>
    </row>
    <row r="8" spans="1:4" ht="23.25" customHeight="1" x14ac:dyDescent="0.25">
      <c r="A8" s="22" t="s">
        <v>22</v>
      </c>
      <c r="B8" s="29">
        <v>20</v>
      </c>
      <c r="C8" s="29">
        <v>0</v>
      </c>
      <c r="D8" s="29">
        <v>0</v>
      </c>
    </row>
    <row r="9" spans="1:4" ht="23.25" customHeight="1" thickBot="1" x14ac:dyDescent="0.3">
      <c r="A9" s="22" t="s">
        <v>39</v>
      </c>
      <c r="B9" s="29">
        <v>50</v>
      </c>
      <c r="C9" s="77">
        <v>0</v>
      </c>
      <c r="D9" s="74">
        <v>0</v>
      </c>
    </row>
    <row r="10" spans="1:4" ht="23.25" customHeight="1" thickBot="1" x14ac:dyDescent="0.3">
      <c r="A10" s="21" t="s">
        <v>8</v>
      </c>
      <c r="B10" s="75">
        <f>SUM(B3:B9)</f>
        <v>1000</v>
      </c>
      <c r="C10" s="78">
        <f>SUM(C3:C9)</f>
        <v>844.55106780248366</v>
      </c>
      <c r="D10" s="76">
        <f>SUM(D3:D9)</f>
        <v>579.33349974261137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GENERALIDADES</vt:lpstr>
      <vt:lpstr>RC CYBER</vt:lpstr>
      <vt:lpstr>ECONOMICA</vt:lpstr>
      <vt:lpstr>CONSOLIDADO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2026-06-24T19:59:21Z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2026-06-24T14:38:12Z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f87958cd-5523-4e2f-953b-4fc80e9eda4e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